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INSTRUCCIONES" sheetId="8" r:id="rId1"/>
    <sheet name="DATOS DEL SOLICITANTE" sheetId="10" r:id="rId2"/>
    <sheet name="A) TRAYECTORIA ACADÉMICA" sheetId="3" r:id="rId3"/>
    <sheet name="B) EXPERIENCIA INVESTIGADORA" sheetId="4" r:id="rId4"/>
    <sheet name="C) OTROS MÉRITOS" sheetId="6" r:id="rId5"/>
    <sheet name="RANGOS" sheetId="9" state="hidden" r:id="rId6"/>
  </sheets>
  <definedNames>
    <definedName name="COEFNORM">'B) EXPERIENCIA INVESTIGADORA'!$M$4</definedName>
    <definedName name="COEFNORMC">'C) OTROS MÉRITOS'!$K$4</definedName>
    <definedName name="CONGRESO_INTERNACIONAL">RANGOS!$B$29:$B$31</definedName>
    <definedName name="CONGRESO_NACIONAL">RANGOS!$B$25:$B$27</definedName>
    <definedName name="CUARTILES_ARTICULOS">RANGOS!$B$12:$B$16</definedName>
    <definedName name="CURSO">RANGOS!$E$11:$E$12</definedName>
    <definedName name="MCONGRESO_INTERNACIONAL">RANGOS!$B$28:$C$31</definedName>
    <definedName name="MCONGRESO_NACIONAL">RANGOS!$B$24:$C$27</definedName>
    <definedName name="MCUARTILES_ARTICULOS">RANGOS!$B$11:$C$16</definedName>
    <definedName name="MPONENTE_CONFERENCIAS">RANGOS!$B$33:$C$35</definedName>
    <definedName name="MPONENTE_SEMINARIOS">RANGOS!$B$36:$C$38</definedName>
    <definedName name="MSI_NO">RANGOS!$B$7:$C$9</definedName>
    <definedName name="MTIPO_DE_PATENTE">RANGOS!$B$18:$C$20</definedName>
    <definedName name="PONENTE_CONFERENCIAS">RANGOS!$B$34:$B$35</definedName>
    <definedName name="PONENTE_SEMINARIOS">RANGOS!$B$37:$B$38</definedName>
    <definedName name="POSICION_AUTOR">RANGOS!$D$2:$D$7</definedName>
    <definedName name="PROGRAMA">RANGOS!$G$2:$G$9</definedName>
    <definedName name="SI_NO">RANGOS!$B$8:$B$9</definedName>
    <definedName name="SOL_APELLIDOS">'DATOS DEL SOLICITANTE'!$C$8</definedName>
    <definedName name="SOL_FECHA_FIN">'DATOS DEL SOLICITANTE'!$D$12</definedName>
    <definedName name="SOL_FECHA_INI">'DATOS DEL SOLICITANTE'!$C$12</definedName>
    <definedName name="SOL_NIF">'DATOS DEL SOLICITANTE'!$B$8</definedName>
    <definedName name="SOL_NOMBRE">'DATOS DEL SOLICITANTE'!$D$8</definedName>
    <definedName name="TIPO_PATENTE">RANGOS!$B$19:$B$20</definedName>
    <definedName name="TOTAL_A">'A) TRAYECTORIA ACADÉMICA'!$G$6</definedName>
    <definedName name="TOTAL_B">'B) EXPERIENCIA INVESTIGADORA'!$N$6</definedName>
    <definedName name="TOTAL_C">'C) OTROS MÉRITOS'!$L$6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7" i="4" l="1"/>
  <c r="M27" i="4" s="1"/>
  <c r="L26" i="4"/>
  <c r="M26" i="4" s="1"/>
  <c r="L25" i="4"/>
  <c r="M25" i="4" s="1"/>
  <c r="L24" i="4"/>
  <c r="M24" i="4" s="1"/>
  <c r="L14" i="4"/>
  <c r="M14" i="4" s="1"/>
  <c r="L13" i="4"/>
  <c r="M13" i="4" s="1"/>
  <c r="L12" i="4"/>
  <c r="M12" i="4" s="1"/>
  <c r="I5" i="6" l="1"/>
  <c r="H5" i="6"/>
  <c r="H4" i="6"/>
  <c r="C4" i="6"/>
  <c r="J5" i="4"/>
  <c r="I5" i="4"/>
  <c r="I4" i="4"/>
  <c r="C4" i="4"/>
  <c r="E5" i="3" l="1"/>
  <c r="D5" i="3"/>
  <c r="D4" i="3"/>
  <c r="C4" i="3"/>
  <c r="F6" i="10"/>
  <c r="F37" i="3" l="1"/>
  <c r="G37" i="3" s="1"/>
  <c r="F36" i="3"/>
  <c r="G36" i="3" s="1"/>
  <c r="F35" i="3"/>
  <c r="G35" i="3" s="1"/>
  <c r="F34" i="3"/>
  <c r="G34" i="3" s="1"/>
  <c r="G33" i="3" s="1"/>
  <c r="F32" i="3"/>
  <c r="G32" i="3" s="1"/>
  <c r="F31" i="3"/>
  <c r="G31" i="3" s="1"/>
  <c r="F30" i="3"/>
  <c r="F28" i="3" s="1"/>
  <c r="F29" i="3"/>
  <c r="G29" i="3" s="1"/>
  <c r="F26" i="3"/>
  <c r="G26" i="3" s="1"/>
  <c r="F25" i="3"/>
  <c r="G25" i="3" s="1"/>
  <c r="F24" i="3"/>
  <c r="G24" i="3" s="1"/>
  <c r="G23" i="3" s="1"/>
  <c r="F23" i="3"/>
  <c r="F22" i="3"/>
  <c r="F19" i="3" s="1"/>
  <c r="F21" i="3"/>
  <c r="G21" i="3" s="1"/>
  <c r="F20" i="3"/>
  <c r="G20" i="3" s="1"/>
  <c r="F18" i="3"/>
  <c r="G18" i="3" s="1"/>
  <c r="F17" i="3"/>
  <c r="G17" i="3" s="1"/>
  <c r="F16" i="3"/>
  <c r="G16" i="3" s="1"/>
  <c r="F15" i="3"/>
  <c r="F14" i="3"/>
  <c r="G14" i="3" s="1"/>
  <c r="F13" i="3"/>
  <c r="G13" i="3" s="1"/>
  <c r="F12" i="3"/>
  <c r="G12" i="3" s="1"/>
  <c r="G11" i="3" s="1"/>
  <c r="F9" i="3"/>
  <c r="G9" i="3" s="1"/>
  <c r="F8" i="3"/>
  <c r="G8" i="3" s="1"/>
  <c r="F7" i="3"/>
  <c r="G7" i="3" s="1"/>
  <c r="G15" i="3" l="1"/>
  <c r="G22" i="3"/>
  <c r="G19" i="3" s="1"/>
  <c r="F33" i="3"/>
  <c r="F27" i="3" s="1"/>
  <c r="F11" i="3"/>
  <c r="F10" i="3" s="1"/>
  <c r="G30" i="3"/>
  <c r="G28" i="3" s="1"/>
  <c r="G27" i="3" s="1"/>
  <c r="G10" i="3" l="1"/>
  <c r="G6" i="3" s="1"/>
  <c r="F6" i="3"/>
  <c r="K58" i="6"/>
  <c r="K55" i="6" s="1"/>
  <c r="K59" i="6"/>
  <c r="K57" i="6"/>
  <c r="K53" i="6"/>
  <c r="K54" i="6"/>
  <c r="K52" i="6"/>
  <c r="K50" i="6"/>
  <c r="K48" i="6"/>
  <c r="K49" i="6"/>
  <c r="K47" i="6"/>
  <c r="K45" i="6" s="1"/>
  <c r="K43" i="6"/>
  <c r="K44" i="6"/>
  <c r="K42" i="6"/>
  <c r="K40" i="6"/>
  <c r="K38" i="6"/>
  <c r="K39" i="6"/>
  <c r="K34" i="6"/>
  <c r="K32" i="6" s="1"/>
  <c r="K30" i="6"/>
  <c r="K31" i="6"/>
  <c r="K29" i="6"/>
  <c r="K27" i="6" s="1"/>
  <c r="K25" i="6"/>
  <c r="K26" i="6"/>
  <c r="K24" i="6"/>
  <c r="K22" i="6" s="1"/>
  <c r="K21" i="6"/>
  <c r="L48" i="4"/>
  <c r="M48" i="4" s="1"/>
  <c r="L49" i="4"/>
  <c r="M49" i="4" s="1"/>
  <c r="J55" i="6" l="1"/>
  <c r="J50" i="6"/>
  <c r="J45" i="6"/>
  <c r="K37" i="6"/>
  <c r="K35" i="6" s="1"/>
  <c r="J47" i="6"/>
  <c r="J24" i="6"/>
  <c r="J19" i="6"/>
  <c r="K19" i="6" s="1"/>
  <c r="L70" i="4"/>
  <c r="M70" i="4" s="1"/>
  <c r="L71" i="4"/>
  <c r="M71" i="4" s="1"/>
  <c r="L69" i="4"/>
  <c r="M69" i="4" s="1"/>
  <c r="L60" i="4"/>
  <c r="M60" i="4" s="1"/>
  <c r="L61" i="4"/>
  <c r="M61" i="4" s="1"/>
  <c r="L59" i="4"/>
  <c r="M59" i="4" s="1"/>
  <c r="L55" i="4"/>
  <c r="M55" i="4" s="1"/>
  <c r="L56" i="4"/>
  <c r="M56" i="4" s="1"/>
  <c r="L54" i="4"/>
  <c r="M54" i="4" s="1"/>
  <c r="L47" i="4"/>
  <c r="M47" i="4" s="1"/>
  <c r="L50" i="4"/>
  <c r="M50" i="4" s="1"/>
  <c r="L42" i="4"/>
  <c r="M42" i="4" s="1"/>
  <c r="L43" i="4"/>
  <c r="M43" i="4" s="1"/>
  <c r="L41" i="4"/>
  <c r="M41" i="4" s="1"/>
  <c r="L37" i="4"/>
  <c r="M37" i="4" s="1"/>
  <c r="L38" i="4"/>
  <c r="M38" i="4" s="1"/>
  <c r="L36" i="4"/>
  <c r="M36" i="4" s="1"/>
  <c r="M39" i="4" l="1"/>
  <c r="M34" i="4"/>
  <c r="M33" i="4" s="1"/>
  <c r="N33" i="4" s="1"/>
  <c r="M52" i="4"/>
  <c r="M67" i="4"/>
  <c r="M57" i="4"/>
  <c r="J58" i="6" l="1"/>
  <c r="J59" i="6"/>
  <c r="J57" i="6"/>
  <c r="J52" i="6"/>
  <c r="J53" i="6"/>
  <c r="J54" i="6"/>
  <c r="J48" i="6"/>
  <c r="J49" i="6"/>
  <c r="J43" i="6"/>
  <c r="J44" i="6"/>
  <c r="J42" i="6"/>
  <c r="J34" i="6"/>
  <c r="J32" i="6" s="1"/>
  <c r="J30" i="6"/>
  <c r="J31" i="6"/>
  <c r="J29" i="6"/>
  <c r="J27" i="6" s="1"/>
  <c r="J25" i="6"/>
  <c r="J26" i="6"/>
  <c r="J22" i="6"/>
  <c r="J20" i="6"/>
  <c r="J21" i="6"/>
  <c r="J15" i="6"/>
  <c r="K15" i="6" s="1"/>
  <c r="J16" i="6"/>
  <c r="K16" i="6" s="1"/>
  <c r="J14" i="6"/>
  <c r="J10" i="6"/>
  <c r="K10" i="6" s="1"/>
  <c r="J11" i="6"/>
  <c r="K11" i="6" s="1"/>
  <c r="J9" i="6"/>
  <c r="K9" i="6" s="1"/>
  <c r="L65" i="4"/>
  <c r="M65" i="4" s="1"/>
  <c r="L66" i="4"/>
  <c r="M66" i="4" s="1"/>
  <c r="L64" i="4"/>
  <c r="M64" i="4" s="1"/>
  <c r="L46" i="4"/>
  <c r="L39" i="4"/>
  <c r="L31" i="4"/>
  <c r="M31" i="4" s="1"/>
  <c r="L30" i="4"/>
  <c r="M30" i="4" s="1"/>
  <c r="L29" i="4"/>
  <c r="M29" i="4" s="1"/>
  <c r="L28" i="4"/>
  <c r="M28" i="4" s="1"/>
  <c r="L32" i="4"/>
  <c r="M32" i="4" s="1"/>
  <c r="L23" i="4"/>
  <c r="M23" i="4" s="1"/>
  <c r="L19" i="4"/>
  <c r="M19" i="4" s="1"/>
  <c r="L20" i="4"/>
  <c r="M20" i="4" s="1"/>
  <c r="L18" i="4"/>
  <c r="L11" i="4"/>
  <c r="M11" i="4" s="1"/>
  <c r="L15" i="4"/>
  <c r="M15" i="4" s="1"/>
  <c r="L10" i="4"/>
  <c r="J17" i="6" l="1"/>
  <c r="K20" i="6"/>
  <c r="K17" i="6" s="1"/>
  <c r="J12" i="6"/>
  <c r="K14" i="6"/>
  <c r="K12" i="6" s="1"/>
  <c r="K7" i="6"/>
  <c r="M62" i="4"/>
  <c r="M51" i="4" s="1"/>
  <c r="N51" i="4" s="1"/>
  <c r="M21" i="4"/>
  <c r="M46" i="4"/>
  <c r="L44" i="4"/>
  <c r="M18" i="4"/>
  <c r="M16" i="4" s="1"/>
  <c r="L16" i="4"/>
  <c r="M10" i="4"/>
  <c r="M8" i="4" s="1"/>
  <c r="L8" i="4"/>
  <c r="L62" i="4"/>
  <c r="L57" i="4"/>
  <c r="L67" i="4"/>
  <c r="J40" i="6"/>
  <c r="J35" i="6"/>
  <c r="J7" i="6"/>
  <c r="J6" i="6" s="1"/>
  <c r="L52" i="4"/>
  <c r="L34" i="4"/>
  <c r="L33" i="4" s="1"/>
  <c r="L21" i="4"/>
  <c r="K6" i="6" l="1"/>
  <c r="L6" i="6" s="1"/>
  <c r="F8" i="10" s="1"/>
  <c r="L51" i="4"/>
  <c r="M44" i="4"/>
  <c r="N44" i="4" s="1"/>
  <c r="M7" i="4"/>
  <c r="N7" i="4" s="1"/>
  <c r="L7" i="4"/>
  <c r="N6" i="4" l="1"/>
  <c r="F9" i="10"/>
  <c r="F7" i="10"/>
  <c r="M6" i="4"/>
  <c r="L6" i="4"/>
</calcChain>
</file>

<file path=xl/sharedStrings.xml><?xml version="1.0" encoding="utf-8"?>
<sst xmlns="http://schemas.openxmlformats.org/spreadsheetml/2006/main" count="247" uniqueCount="150">
  <si>
    <t>SOLICITUD-CURRICULUM PREMIOS EXTRAORDINARIOS DE DOCTORADO</t>
  </si>
  <si>
    <t>NIF/NIE/PASAPORTE</t>
  </si>
  <si>
    <t>APELLIDOS</t>
  </si>
  <si>
    <t>NOMBRE</t>
  </si>
  <si>
    <t>TELÉFONO</t>
  </si>
  <si>
    <t>EMAIL</t>
  </si>
  <si>
    <t>FECHA DEFENSA DE TESIS</t>
  </si>
  <si>
    <t>DATOS DEL SOLICITANTE</t>
  </si>
  <si>
    <t>Nº DOCUMENTO ACREDITATIVO</t>
  </si>
  <si>
    <t>B. EXPERIENCIA INVESTIGADORA</t>
  </si>
  <si>
    <t xml:space="preserve">B.1. Publicaciones en revistas científicas indexadas (se habrá de indicar el sistema de indexación), capítulos de libros y libros, cuya publicación haya sido resultado de la realización de la tesis doctoral. </t>
  </si>
  <si>
    <t>TÍTULO</t>
  </si>
  <si>
    <t>AÑO</t>
  </si>
  <si>
    <t>Nº DE DOCUMENTO ACREDITATIVO</t>
  </si>
  <si>
    <t>VOLUMEN</t>
  </si>
  <si>
    <t>EDITORIAL</t>
  </si>
  <si>
    <t>Nº DE PATENTE</t>
  </si>
  <si>
    <t>INSTRUCCIONES PARA EL SOLICITANTE</t>
  </si>
  <si>
    <t>Se acuerda realizar las siguientes aclaraciones al protocolo de evaluación de candidatos</t>
  </si>
  <si>
    <t>Sólo serán objeto de evaluación los méritos relacionados en la solicitud-currículum del solicitante.</t>
  </si>
  <si>
    <t>Sólo serán objeto de evaluación aquellos méritos relacionados que sean evidenciados con el correspondiente documento.</t>
  </si>
  <si>
    <t xml:space="preserve">A efectos de evaluación, se considerarán los méritos aportados hasta el año siguiente a la fecha de lectura de la tesis doctoral. </t>
  </si>
  <si>
    <t>No se considerarán méritos anteriores a la fecha de inicio de los estudios de doctorado</t>
  </si>
  <si>
    <t>Sólo se declararán en el apartado B los méritos relacionados con la tesis doctoral. Los méritos no relacionados con la tesis serán valorados en el apartado C.</t>
  </si>
  <si>
    <t>Para los artículos del apartado B, el doctorando deberá ser preferentemente el primer autor de las publicaciones o ser el segundo, siempre que el primer firmante sea el director y que el doctorando especifique cuál ha sido su aportación científica, lo que deberá estar certificado por el director. En el caso de que la aportación sea un libro, el doctorando deberá figurar en el primer lugar de la autoría</t>
  </si>
  <si>
    <t>En las áreas en las que los usos de orden de autores sean distintos, la posición del doctorando entre los autores deberá quedar justificada.</t>
  </si>
  <si>
    <t>No se considerarán capítulos de libros las publicaciones incluidas en proceedings o libros de abstracts de un congreso.</t>
  </si>
  <si>
    <t>La acreditación de las estancias en centros de investigación deberán presentarse acompañadas de un informe del director de la tesis doctoral acerca de la relación de la estancia con la elaboración de la tesis.</t>
  </si>
  <si>
    <t>No se computarán aquellos proyectos o contratos 68/83 en los que el candidato haya participado como contratado asociado o con cargo a ese Proyecto o Contrato. Solo en los que haya formado parte como investigador principal o equipo investigador o de trabajo/colaborador. Solo se otorgarán las puntuaciones a aquellos proyectos/convenios acreditados por el Vicerrector de Investigación o figura equivalente (no se considerarán certificaciones del Investigador Principal del proyecto).</t>
  </si>
  <si>
    <t xml:space="preserve">Los méritos a valorar en el apartado B.3. se acreditará mediante certificado expedido por el Secretariado de Transferencia de Conocimiento y Emprendimiento de la Universidad de Sevilla. </t>
  </si>
  <si>
    <t>En la valoración de las tesis de cada programa, cuando algún candidato supere el máximo de la puntuación establecida en algún apartado, al candidato que obtenga la puntuación máxima se le atribuirá la máxima puntuación del apartado y a los demás candidatos se les multiplicará la puntuación obtenida por un coeficiente de normalización, dado por: Coeficiente normalización = (Máxima puntuación establecida) / (Puntuación candidato con puntuación máxima</t>
  </si>
  <si>
    <t>Esto no será de aplicación en el apartado A</t>
  </si>
  <si>
    <t>PROGRAMA DE DOCTORADO</t>
  </si>
  <si>
    <t>DIRECCIÓN</t>
  </si>
  <si>
    <t>A1.- Tesis con Mención Internacional</t>
  </si>
  <si>
    <t>A2.- Tesis con Mención Doctorado Industrial</t>
  </si>
  <si>
    <t>A3.- Tesis en Cotutela</t>
  </si>
  <si>
    <t xml:space="preserve">A4.- Becas/contratos predoctorales y posdoctorales </t>
  </si>
  <si>
    <t>4.1.- Becas/contratos predoctorales asimilables a la figura de contratado predoctoral de la ley de la Ciencia</t>
  </si>
  <si>
    <t>4.2.- Becas/contratos predoctorales no asimilables a la figura de contratado predoctoral de la ley de la Ciencia</t>
  </si>
  <si>
    <t>4.3.- Becas/contratos posdoctorales de concurrencia competitiva</t>
  </si>
  <si>
    <t>4.4.- Becas/contratos posdoctorales no competitivos</t>
  </si>
  <si>
    <t>A5.- Estancias predoctorales y posdoctorales</t>
  </si>
  <si>
    <t>5.1.- En centros de investigación internacionales</t>
  </si>
  <si>
    <t>5.2.- En centros de investigación nacionales</t>
  </si>
  <si>
    <t>CUARTIL</t>
  </si>
  <si>
    <t>CUARTILES</t>
  </si>
  <si>
    <t>1º</t>
  </si>
  <si>
    <t>2º</t>
  </si>
  <si>
    <t>3º</t>
  </si>
  <si>
    <t>1er cuartil</t>
  </si>
  <si>
    <t>2º cuartil</t>
  </si>
  <si>
    <t>3er cuartil</t>
  </si>
  <si>
    <t>4º cuartil o sin posición SPI</t>
  </si>
  <si>
    <t>4º</t>
  </si>
  <si>
    <t>5º</t>
  </si>
  <si>
    <t>6º y ss</t>
  </si>
  <si>
    <t>SI-NO</t>
  </si>
  <si>
    <t>SI</t>
  </si>
  <si>
    <t>NO</t>
  </si>
  <si>
    <t xml:space="preserve"> Nº trimestres</t>
  </si>
  <si>
    <t>Nº documento acreditativo</t>
  </si>
  <si>
    <t>B.1.2 Capítulos de libros</t>
  </si>
  <si>
    <t>CUARTILES_ARTICULOS</t>
  </si>
  <si>
    <t>4º cuartil</t>
  </si>
  <si>
    <t>Revista no indexada en JCR</t>
  </si>
  <si>
    <t>TIPO DE PATENTE</t>
  </si>
  <si>
    <t>Internacional</t>
  </si>
  <si>
    <t>Nacional</t>
  </si>
  <si>
    <t>POSICION_AUTOR</t>
  </si>
  <si>
    <t>C. OTROS MÉRITOS</t>
  </si>
  <si>
    <t>B.5.1 Participación en Congresos Nacionales</t>
  </si>
  <si>
    <t>B.5.2 Participación en Congresos Internacionales</t>
  </si>
  <si>
    <t>CONGRESO_NACIONAL</t>
  </si>
  <si>
    <t>Póster</t>
  </si>
  <si>
    <t>CONGRESO INTERNACIONAL</t>
  </si>
  <si>
    <t>TIPO</t>
  </si>
  <si>
    <t>PREMIO</t>
  </si>
  <si>
    <t>CURSO DEFENSA TESIS</t>
  </si>
  <si>
    <t>FECHA DE INICIO DE ESTUDIOS DE DOCTORADO</t>
  </si>
  <si>
    <t>RECURSOS NATURALES Y MEDIO AMBIENTE</t>
  </si>
  <si>
    <t>QUÍMICA</t>
  </si>
  <si>
    <t>MATEMÁTICAS</t>
  </si>
  <si>
    <t>CIENCIAS Y TECNOLOGÍAS FÍSICAS</t>
  </si>
  <si>
    <t>BIOLOGÍA INTEGRADA</t>
  </si>
  <si>
    <t>PROGRAMA</t>
  </si>
  <si>
    <t>A. TRAYECTORIA ACADÉMICA POSTERIOR A LA LICENCIATURA/GRADO</t>
  </si>
  <si>
    <t xml:space="preserve">B.1.1. Libros </t>
  </si>
  <si>
    <t>B.1.3 Artículos científicos indexados con revisión por pares, serán evaluados en función del decil/cuartil donde se ubica la revista según su índice de impacto en el JCR del año de su publicación</t>
  </si>
  <si>
    <t>B.2. Participación en Proyectos de investigación o contratos Universidad-Empresa (LOU 68/83) en los que el candidato haya participado como investigador</t>
  </si>
  <si>
    <t>B.2.1 Proyectos competitivos de financiación pública</t>
  </si>
  <si>
    <t>B.2.2 Contratos 68/83 o proyecto no competitivo</t>
  </si>
  <si>
    <t>PROYECTO / CONTRATO</t>
  </si>
  <si>
    <t>B.3. Patentes y transferencia tecnológica: sólo se valorarán los resultados susceptibles de protección cuyo titular sea la Universidad de Sevilla y cuya obtención contenga resultados de la tesis doctoral</t>
  </si>
  <si>
    <t>Patente licenciada</t>
  </si>
  <si>
    <t>Patente concedida</t>
  </si>
  <si>
    <t>B.5. Presentación comunicaciones a congresos y jornadas</t>
  </si>
  <si>
    <t>Ponencia invitada</t>
  </si>
  <si>
    <t>Comunicación oral</t>
  </si>
  <si>
    <t>PONENTE_CONFERENCIAS</t>
  </si>
  <si>
    <t>PONENTE_SEMINARIOS</t>
  </si>
  <si>
    <t>B.5.3. Participación como ponente en Conferencias</t>
  </si>
  <si>
    <t>B.5.4.Participación como ponente en Seminarios</t>
  </si>
  <si>
    <t>C.1. Artículos científicos indexados en JCR que no se han presentado en el apartado B1.3</t>
  </si>
  <si>
    <t>C2. Artículos científicos no indexados en JCR que no se han presentado en el apartado B1.3</t>
  </si>
  <si>
    <t>C3.Estancias internacionales de investigación inferiores a 3 meses (con vinculación contractual en US)</t>
  </si>
  <si>
    <t>ESTANCIA</t>
  </si>
  <si>
    <t>C4. Estancias nacionales de investigación inferiores a 3 meses (con vinculación contractual en US)</t>
  </si>
  <si>
    <t xml:space="preserve">C5. Otras becas o ayudas </t>
  </si>
  <si>
    <t>C7. Premios de Investigación de reconocido prestigio (diferentes a premios de Congreso)</t>
  </si>
  <si>
    <t>C8. Premio a comunicaciones presentadas a Congresos y otros similares</t>
  </si>
  <si>
    <t>C9. Becas/Contratos postdoctorales de reconocido prestigio</t>
  </si>
  <si>
    <t>C10. Informe técnico o revisión de artículos científicos</t>
  </si>
  <si>
    <t>REVISTA / ENTIDAD</t>
  </si>
  <si>
    <t>C11. Cualquier otro mérito alegado que parezca razonable valorar no contemplado en apartados anteriores</t>
  </si>
  <si>
    <t>MÉRITO</t>
  </si>
  <si>
    <t>Nº meses</t>
  </si>
  <si>
    <t>C6. Premio Extraordinario al mejor expediente académico de Grado/Licenciatura/Máster Oficial</t>
  </si>
  <si>
    <t>CURSO</t>
  </si>
  <si>
    <t>2017-2018</t>
  </si>
  <si>
    <t>2018-2019</t>
  </si>
  <si>
    <t>RAMA CIENCIAS</t>
  </si>
  <si>
    <t xml:space="preserve">CIENCIA Y TECNOLOGÍA DE NUEVOS MATERIALES </t>
  </si>
  <si>
    <t>ELECTROQUÍMICA. CIENCIA Y TECNOLOGÍA</t>
  </si>
  <si>
    <t>QUÍMICA TEÓRICA Y MODELIZACIÓN COMPUTACIONAL</t>
  </si>
  <si>
    <t>ENTIDAD FINANCIADORA</t>
  </si>
  <si>
    <t xml:space="preserve"> Nº DE MESES</t>
  </si>
  <si>
    <t>TÍTULO PARTICIPACIÓN</t>
  </si>
  <si>
    <t>CONGRESO</t>
  </si>
  <si>
    <t>ARTICULO</t>
  </si>
  <si>
    <t>Nº SEMANAS</t>
  </si>
  <si>
    <t>BECA / AYUDA</t>
  </si>
  <si>
    <t>BECA/CONTRATO</t>
  </si>
  <si>
    <t>Nº MESES</t>
  </si>
  <si>
    <t>SIN PONDERAR</t>
  </si>
  <si>
    <t>AUTOBAREMO</t>
  </si>
  <si>
    <t>CORRECCIÓN COMISION VALORACION</t>
  </si>
  <si>
    <t>NOTA PONDERADA</t>
  </si>
  <si>
    <t>Coef. Norm.C</t>
  </si>
  <si>
    <t>PUNTUACIÓN TOTAL</t>
  </si>
  <si>
    <t>A</t>
  </si>
  <si>
    <t>B</t>
  </si>
  <si>
    <t>C</t>
  </si>
  <si>
    <t>TOTAL</t>
  </si>
  <si>
    <t>NOMBRE Y APELLIDOS TUTOR/A</t>
  </si>
  <si>
    <t>NOMBRE Y APELLIDOS DIRECTOR/ES</t>
  </si>
  <si>
    <t>RAMA ARTE Y HUMANIDADES</t>
  </si>
  <si>
    <t>ANOTACIONES ADICIONALES DE LA COMISIÓN DE VALORACIÓN</t>
  </si>
  <si>
    <t>Notas aclaratorias (use este apartado para añadir alguna aclaración si le es necesario)</t>
  </si>
  <si>
    <t>COEFICIENTE DE NORMALIZACION POR SUBAPARTADOS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</si>
</sst>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b/>
      <sz val="11"/>
      <color theme="1"/>
      <name val="Calibri"/>
      <family val="2"/>
      <scheme val="minor"/>
    </font>
    <font>
      <b/>
      <sz val="16"/>
      <color theme="1"/>
      <name val="Arial Narrow"/>
      <family val="2"/>
    </font>
    <font>
      <b/>
      <sz val="14"/>
      <color theme="1"/>
      <name val="Calibri"/>
      <family val="2"/>
      <scheme val="minor"/>
    </font>
    <font>
      <sz val="14"/>
      <name val="Arial Narrow"/>
      <family val="2"/>
    </font>
    <font>
      <b/>
      <sz val="16"/>
      <color theme="0"/>
      <name val="Arial Narrow"/>
      <family val="2"/>
    </font>
    <font>
      <b/>
      <sz val="11"/>
      <color theme="0"/>
      <name val="Arial Narrow"/>
      <family val="2"/>
    </font>
    <font>
      <b/>
      <sz val="14"/>
      <color theme="0"/>
      <name val="Arial Narrow"/>
      <family val="2"/>
    </font>
    <font>
      <b/>
      <sz val="18"/>
      <color theme="0"/>
      <name val="Arial Narrow"/>
      <family val="2"/>
    </font>
    <font>
      <sz val="12"/>
      <name val="Arial Narrow"/>
      <family val="2"/>
    </font>
    <font>
      <sz val="10"/>
      <name val="Arial Narrow"/>
      <family val="2"/>
    </font>
    <font>
      <sz val="11"/>
      <color theme="1"/>
      <name val="Arial Narrow"/>
      <family val="2"/>
    </font>
    <font>
      <sz val="11"/>
      <name val="Arial Narrow"/>
      <family val="2"/>
    </font>
    <font>
      <b/>
      <sz val="11"/>
      <color theme="1"/>
      <name val="Arial Narrow"/>
      <family val="2"/>
    </font>
    <font>
      <b/>
      <sz val="11"/>
      <color theme="0" tint="-0.34998626667073579"/>
      <name val="Calibri"/>
      <family val="2"/>
      <scheme val="minor"/>
    </font>
    <font>
      <sz val="11"/>
      <color theme="0" tint="-0.34998626667073579"/>
      <name val="Calibri"/>
      <family val="2"/>
      <scheme val="minor"/>
    </font>
    <font>
      <b/>
      <sz val="18"/>
      <color rgb="FFFF0000"/>
      <name val="Arial Narrow"/>
      <family val="2"/>
    </font>
    <font>
      <b/>
      <sz val="14"/>
      <color theme="1"/>
      <name val="Arial Narrow"/>
      <family val="2"/>
    </font>
    <font>
      <b/>
      <sz val="16"/>
      <color theme="7" tint="0.39997558519241921"/>
      <name val="Arial Narrow"/>
      <family val="2"/>
    </font>
    <font>
      <b/>
      <sz val="16"/>
      <color rgb="FFFFC000"/>
      <name val="Arial Narrow"/>
      <family val="2"/>
    </font>
    <font>
      <sz val="10"/>
      <color theme="1"/>
      <name val="Arial Narrow"/>
      <family val="2"/>
    </font>
    <font>
      <b/>
      <sz val="12"/>
      <color theme="1"/>
      <name val="Arial Narrow"/>
      <family val="2"/>
    </font>
    <font>
      <b/>
      <sz val="11"/>
      <color theme="0"/>
      <name val="Calibri"/>
      <family val="2"/>
      <scheme val="minor"/>
    </font>
    <font>
      <b/>
      <sz val="16"/>
      <name val="Arial Narrow"/>
      <family val="2"/>
    </font>
    <font>
      <b/>
      <sz val="12"/>
      <color theme="0"/>
      <name val="Arial Narrow"/>
      <family val="2"/>
    </font>
    <font>
      <b/>
      <sz val="16"/>
      <color theme="1" tint="0.14999847407452621"/>
      <name val="Arial Narrow"/>
      <family val="2"/>
    </font>
    <font>
      <b/>
      <sz val="14"/>
      <color theme="1" tint="0.14999847407452621"/>
      <name val="Arial Narrow"/>
      <family val="2"/>
    </font>
    <font>
      <b/>
      <sz val="12"/>
      <color theme="1" tint="0.14999847407452621"/>
      <name val="Arial Narrow"/>
      <family val="2"/>
    </font>
  </fonts>
  <fills count="1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1" tint="0.34998626667073579"/>
        <bgColor indexed="64"/>
      </patternFill>
    </fill>
    <fill>
      <patternFill patternType="solid">
        <fgColor theme="1" tint="0.14999847407452621"/>
        <bgColor indexed="64"/>
      </patternFill>
    </fill>
    <fill>
      <patternFill patternType="solid">
        <fgColor theme="1" tint="0.499984740745262"/>
        <bgColor indexed="64"/>
      </patternFill>
    </fill>
    <fill>
      <patternFill patternType="solid">
        <fgColor theme="2" tint="-0.249977111117893"/>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0" tint="-0.499984740745262"/>
        <bgColor indexed="64"/>
      </patternFill>
    </fill>
    <fill>
      <patternFill patternType="solid">
        <fgColor theme="0" tint="-0.34998626667073579"/>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s>
  <cellStyleXfs count="1">
    <xf numFmtId="0" fontId="0" fillId="0" borderId="0"/>
  </cellStyleXfs>
  <cellXfs count="355">
    <xf numFmtId="0" fontId="0" fillId="0" borderId="0" xfId="0"/>
    <xf numFmtId="0" fontId="0" fillId="3" borderId="0" xfId="0" applyFill="1" applyProtection="1">
      <protection hidden="1"/>
    </xf>
    <xf numFmtId="0" fontId="1" fillId="3" borderId="0" xfId="0" applyFont="1" applyFill="1" applyProtection="1">
      <protection hidden="1"/>
    </xf>
    <xf numFmtId="0" fontId="0" fillId="3" borderId="0" xfId="0" applyFill="1" applyAlignment="1" applyProtection="1">
      <alignment horizontal="left"/>
      <protection hidden="1"/>
    </xf>
    <xf numFmtId="0" fontId="0" fillId="2" borderId="6" xfId="0" applyFill="1" applyBorder="1" applyAlignment="1" applyProtection="1">
      <alignment horizontal="left"/>
      <protection hidden="1"/>
    </xf>
    <xf numFmtId="0" fontId="2" fillId="2" borderId="7" xfId="0" applyFont="1" applyFill="1" applyBorder="1" applyAlignment="1" applyProtection="1">
      <alignment horizontal="left" indent="1"/>
      <protection hidden="1"/>
    </xf>
    <xf numFmtId="0" fontId="1" fillId="2" borderId="8" xfId="0" applyFont="1" applyFill="1" applyBorder="1" applyProtection="1">
      <protection hidden="1"/>
    </xf>
    <xf numFmtId="0" fontId="0" fillId="2" borderId="9" xfId="0" applyFill="1" applyBorder="1" applyAlignment="1" applyProtection="1">
      <alignment horizontal="left"/>
      <protection hidden="1"/>
    </xf>
    <xf numFmtId="0" fontId="2" fillId="2" borderId="0" xfId="0" applyFont="1" applyFill="1" applyBorder="1" applyAlignment="1" applyProtection="1">
      <alignment horizontal="left" indent="1"/>
      <protection hidden="1"/>
    </xf>
    <xf numFmtId="0" fontId="0" fillId="2" borderId="10" xfId="0" applyFill="1" applyBorder="1" applyProtection="1">
      <protection hidden="1"/>
    </xf>
    <xf numFmtId="0" fontId="0" fillId="3" borderId="0" xfId="0" applyFill="1" applyAlignment="1" applyProtection="1">
      <alignment wrapText="1"/>
      <protection hidden="1"/>
    </xf>
    <xf numFmtId="0" fontId="12" fillId="5" borderId="12" xfId="0" applyFont="1" applyFill="1" applyBorder="1" applyAlignment="1" applyProtection="1">
      <alignment horizontal="center" vertical="center"/>
      <protection locked="0"/>
    </xf>
    <xf numFmtId="0" fontId="12" fillId="5" borderId="23" xfId="0" applyFont="1" applyFill="1" applyBorder="1" applyAlignment="1" applyProtection="1">
      <alignment horizontal="center" vertical="center"/>
      <protection locked="0"/>
    </xf>
    <xf numFmtId="0" fontId="0" fillId="0" borderId="8" xfId="0" applyBorder="1"/>
    <xf numFmtId="0" fontId="0" fillId="0" borderId="9" xfId="0" applyBorder="1"/>
    <xf numFmtId="0" fontId="0" fillId="0" borderId="10" xfId="0" applyBorder="1"/>
    <xf numFmtId="0" fontId="0" fillId="0" borderId="20" xfId="0" applyBorder="1"/>
    <xf numFmtId="0" fontId="0" fillId="0" borderId="22" xfId="0" applyBorder="1"/>
    <xf numFmtId="0" fontId="12" fillId="5" borderId="1" xfId="0" applyFont="1" applyFill="1" applyBorder="1" applyAlignment="1" applyProtection="1">
      <alignment vertical="center"/>
      <protection locked="0"/>
    </xf>
    <xf numFmtId="0" fontId="0" fillId="0" borderId="27" xfId="0" applyBorder="1"/>
    <xf numFmtId="0" fontId="0" fillId="0" borderId="17" xfId="0" applyBorder="1"/>
    <xf numFmtId="0" fontId="0" fillId="0" borderId="12" xfId="0" applyBorder="1"/>
    <xf numFmtId="0" fontId="0" fillId="0" borderId="24" xfId="0" applyFill="1" applyBorder="1"/>
    <xf numFmtId="0" fontId="0" fillId="0" borderId="23" xfId="0" applyFill="1" applyBorder="1"/>
    <xf numFmtId="0" fontId="1" fillId="0" borderId="6" xfId="0" applyFont="1" applyBorder="1"/>
    <xf numFmtId="0" fontId="1" fillId="0" borderId="26" xfId="0" applyFont="1" applyBorder="1"/>
    <xf numFmtId="0" fontId="0" fillId="0" borderId="10" xfId="0" applyFill="1" applyBorder="1" applyAlignment="1">
      <alignment horizontal="left"/>
    </xf>
    <xf numFmtId="0" fontId="0" fillId="0" borderId="22" xfId="0" applyFill="1" applyBorder="1" applyAlignment="1">
      <alignment horizontal="left"/>
    </xf>
    <xf numFmtId="0" fontId="0" fillId="0" borderId="30" xfId="0" applyBorder="1"/>
    <xf numFmtId="0" fontId="0" fillId="0" borderId="29" xfId="0" applyBorder="1"/>
    <xf numFmtId="0" fontId="1" fillId="0" borderId="31" xfId="0" applyFont="1" applyBorder="1"/>
    <xf numFmtId="0" fontId="14" fillId="0" borderId="6" xfId="0" applyFont="1" applyBorder="1"/>
    <xf numFmtId="0" fontId="15" fillId="0" borderId="7" xfId="0" applyFont="1" applyBorder="1"/>
    <xf numFmtId="0" fontId="15" fillId="0" borderId="9" xfId="0" applyFont="1" applyBorder="1"/>
    <xf numFmtId="0" fontId="15" fillId="0" borderId="0" xfId="0" applyFont="1" applyBorder="1" applyAlignment="1">
      <alignment horizontal="left"/>
    </xf>
    <xf numFmtId="0" fontId="15" fillId="0" borderId="20" xfId="0" applyFont="1" applyBorder="1"/>
    <xf numFmtId="0" fontId="15" fillId="0" borderId="21" xfId="0" applyFont="1" applyBorder="1" applyAlignment="1">
      <alignment horizontal="left"/>
    </xf>
    <xf numFmtId="0" fontId="1" fillId="0" borderId="9" xfId="0" applyFont="1" applyBorder="1"/>
    <xf numFmtId="0" fontId="0" fillId="0" borderId="0" xfId="0" applyBorder="1"/>
    <xf numFmtId="0" fontId="0" fillId="0" borderId="20" xfId="0" applyFill="1" applyBorder="1"/>
    <xf numFmtId="0" fontId="15" fillId="0" borderId="8" xfId="0" applyFont="1" applyBorder="1"/>
    <xf numFmtId="0" fontId="15" fillId="0" borderId="9" xfId="0" applyFont="1" applyBorder="1" applyAlignment="1">
      <alignment horizontal="center"/>
    </xf>
    <xf numFmtId="0" fontId="15" fillId="0" borderId="10" xfId="0" applyFont="1" applyBorder="1" applyAlignment="1">
      <alignment horizontal="center"/>
    </xf>
    <xf numFmtId="0" fontId="15" fillId="0" borderId="21" xfId="0" applyFont="1" applyBorder="1" applyAlignment="1">
      <alignment horizontal="center"/>
    </xf>
    <xf numFmtId="0" fontId="15" fillId="0" borderId="22" xfId="0" applyFont="1" applyBorder="1" applyAlignment="1">
      <alignment horizontal="center"/>
    </xf>
    <xf numFmtId="0" fontId="12" fillId="5" borderId="33" xfId="0" applyFont="1" applyFill="1" applyBorder="1" applyAlignment="1" applyProtection="1">
      <alignment vertical="center"/>
      <protection locked="0"/>
    </xf>
    <xf numFmtId="0" fontId="12" fillId="5" borderId="34" xfId="0" applyFont="1" applyFill="1" applyBorder="1" applyAlignment="1" applyProtection="1">
      <alignment horizontal="center" vertical="center"/>
      <protection locked="0"/>
    </xf>
    <xf numFmtId="0" fontId="0" fillId="0" borderId="29" xfId="0" applyFont="1" applyBorder="1"/>
    <xf numFmtId="0" fontId="0" fillId="0" borderId="30" xfId="0" applyFont="1" applyBorder="1"/>
    <xf numFmtId="1" fontId="12" fillId="5" borderId="1" xfId="0" applyNumberFormat="1" applyFont="1" applyFill="1" applyBorder="1" applyAlignment="1" applyProtection="1">
      <alignment horizontal="center" vertical="center"/>
      <protection locked="0"/>
    </xf>
    <xf numFmtId="0" fontId="12" fillId="5" borderId="47" xfId="0" applyFont="1" applyFill="1" applyBorder="1" applyAlignment="1" applyProtection="1">
      <alignment horizontal="center" vertical="center"/>
      <protection locked="0"/>
    </xf>
    <xf numFmtId="0" fontId="0" fillId="2" borderId="0" xfId="0" applyFill="1" applyProtection="1">
      <protection hidden="1"/>
    </xf>
    <xf numFmtId="0" fontId="7" fillId="7" borderId="9" xfId="0" applyFont="1" applyFill="1" applyBorder="1" applyAlignment="1" applyProtection="1">
      <alignment vertical="center"/>
      <protection hidden="1"/>
    </xf>
    <xf numFmtId="0" fontId="7" fillId="7" borderId="0" xfId="0" applyFont="1" applyFill="1" applyBorder="1" applyAlignment="1" applyProtection="1">
      <alignment vertical="center"/>
      <protection hidden="1"/>
    </xf>
    <xf numFmtId="0" fontId="6" fillId="7" borderId="10" xfId="0" applyFont="1" applyFill="1" applyBorder="1" applyAlignment="1" applyProtection="1">
      <alignment horizontal="center" vertical="center" wrapText="1"/>
      <protection hidden="1"/>
    </xf>
    <xf numFmtId="0" fontId="0" fillId="3" borderId="0" xfId="0" applyFill="1" applyProtection="1"/>
    <xf numFmtId="0" fontId="0" fillId="3" borderId="0" xfId="0" applyFill="1" applyAlignment="1" applyProtection="1">
      <alignment horizontal="center"/>
    </xf>
    <xf numFmtId="0" fontId="0" fillId="2" borderId="6" xfId="0" applyFill="1" applyBorder="1" applyAlignment="1" applyProtection="1">
      <alignment horizontal="left"/>
    </xf>
    <xf numFmtId="0" fontId="2" fillId="2" borderId="7" xfId="0" applyFont="1" applyFill="1" applyBorder="1" applyAlignment="1" applyProtection="1">
      <alignment horizontal="left" indent="1"/>
    </xf>
    <xf numFmtId="0" fontId="0" fillId="2" borderId="9" xfId="0" applyFill="1" applyBorder="1" applyAlignment="1" applyProtection="1">
      <alignment horizontal="left"/>
    </xf>
    <xf numFmtId="0" fontId="2" fillId="2" borderId="0" xfId="0" applyFont="1" applyFill="1" applyBorder="1" applyAlignment="1" applyProtection="1">
      <alignment horizontal="left" indent="1"/>
    </xf>
    <xf numFmtId="0" fontId="7" fillId="7" borderId="6" xfId="0" applyFont="1" applyFill="1" applyBorder="1" applyAlignment="1" applyProtection="1">
      <alignment vertical="center"/>
    </xf>
    <xf numFmtId="0" fontId="7" fillId="7" borderId="7" xfId="0" applyFont="1" applyFill="1" applyBorder="1" applyAlignment="1" applyProtection="1">
      <alignment vertical="center"/>
    </xf>
    <xf numFmtId="0" fontId="1" fillId="3" borderId="0" xfId="0" applyFont="1" applyFill="1" applyProtection="1"/>
    <xf numFmtId="0" fontId="11" fillId="0" borderId="4" xfId="0" applyFont="1" applyBorder="1" applyAlignment="1" applyProtection="1">
      <alignment horizontal="center" vertical="center" wrapText="1"/>
    </xf>
    <xf numFmtId="0" fontId="0" fillId="3" borderId="0" xfId="0" applyFill="1" applyAlignment="1" applyProtection="1">
      <alignment horizontal="left"/>
    </xf>
    <xf numFmtId="0" fontId="11" fillId="5" borderId="4" xfId="0" applyFont="1" applyFill="1" applyBorder="1" applyAlignment="1" applyProtection="1">
      <alignment horizontal="center"/>
      <protection locked="0"/>
    </xf>
    <xf numFmtId="0" fontId="11" fillId="5" borderId="4" xfId="0" applyFont="1" applyFill="1" applyBorder="1" applyAlignment="1" applyProtection="1">
      <alignment horizontal="center" vertical="center" wrapText="1"/>
      <protection locked="0"/>
    </xf>
    <xf numFmtId="0" fontId="0" fillId="3" borderId="0" xfId="0" applyFill="1" applyProtection="1">
      <protection locked="0"/>
    </xf>
    <xf numFmtId="0" fontId="11" fillId="5" borderId="14"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left" indent="1"/>
    </xf>
    <xf numFmtId="0" fontId="2" fillId="2" borderId="10" xfId="0" applyFont="1" applyFill="1" applyBorder="1" applyAlignment="1" applyProtection="1">
      <alignment horizontal="left" indent="1"/>
    </xf>
    <xf numFmtId="0" fontId="20" fillId="2" borderId="20" xfId="0" applyFont="1" applyFill="1" applyBorder="1" applyAlignment="1" applyProtection="1">
      <alignment horizontal="center" wrapText="1"/>
    </xf>
    <xf numFmtId="0" fontId="7" fillId="7" borderId="8" xfId="0" applyFont="1" applyFill="1" applyBorder="1" applyAlignment="1" applyProtection="1">
      <alignment vertical="center"/>
    </xf>
    <xf numFmtId="0" fontId="16" fillId="7" borderId="8" xfId="0" applyFont="1" applyFill="1" applyBorder="1" applyAlignment="1" applyProtection="1">
      <alignment horizontal="center" vertical="center" wrapText="1"/>
    </xf>
    <xf numFmtId="0" fontId="16" fillId="7" borderId="29" xfId="0" applyFont="1" applyFill="1" applyBorder="1" applyAlignment="1" applyProtection="1">
      <alignment horizontal="center" vertical="center" wrapText="1"/>
    </xf>
    <xf numFmtId="0" fontId="19" fillId="6" borderId="40" xfId="0" applyFont="1" applyFill="1" applyBorder="1" applyAlignment="1" applyProtection="1">
      <alignment horizontal="center" vertical="center"/>
    </xf>
    <xf numFmtId="0" fontId="22" fillId="13" borderId="38" xfId="0" applyFont="1" applyFill="1" applyBorder="1" applyAlignment="1" applyProtection="1">
      <alignment horizontal="center" vertical="center"/>
    </xf>
    <xf numFmtId="0" fontId="10" fillId="4" borderId="0" xfId="0" applyFont="1" applyFill="1" applyBorder="1" applyAlignment="1" applyProtection="1">
      <alignment horizontal="center" vertical="center" wrapText="1"/>
    </xf>
    <xf numFmtId="0" fontId="17" fillId="11" borderId="42" xfId="0" applyFont="1" applyFill="1" applyBorder="1" applyAlignment="1" applyProtection="1">
      <alignment horizontal="center" vertical="center"/>
    </xf>
    <xf numFmtId="0" fontId="7" fillId="8" borderId="6" xfId="0" applyFont="1" applyFill="1" applyBorder="1" applyAlignment="1" applyProtection="1">
      <alignment vertical="center"/>
    </xf>
    <xf numFmtId="0" fontId="7" fillId="8" borderId="7" xfId="0" applyFont="1" applyFill="1" applyBorder="1" applyAlignment="1" applyProtection="1">
      <alignment vertical="center"/>
    </xf>
    <xf numFmtId="0" fontId="10" fillId="4" borderId="5" xfId="0" applyFont="1" applyFill="1" applyBorder="1" applyAlignment="1" applyProtection="1">
      <alignment horizontal="center" vertical="center" wrapText="1"/>
    </xf>
    <xf numFmtId="0" fontId="19" fillId="6" borderId="8" xfId="0" applyFont="1" applyFill="1" applyBorder="1" applyAlignment="1" applyProtection="1">
      <alignment horizontal="center" vertical="center"/>
    </xf>
    <xf numFmtId="0" fontId="19" fillId="6" borderId="31" xfId="0" applyFont="1" applyFill="1" applyBorder="1" applyAlignment="1" applyProtection="1">
      <alignment horizontal="center" vertical="center"/>
    </xf>
    <xf numFmtId="0" fontId="7" fillId="8" borderId="49" xfId="0" applyFont="1" applyFill="1" applyBorder="1" applyAlignment="1" applyProtection="1">
      <alignment vertical="center"/>
    </xf>
    <xf numFmtId="0" fontId="7" fillId="8" borderId="50" xfId="0" applyFont="1" applyFill="1" applyBorder="1" applyAlignment="1" applyProtection="1">
      <alignment vertical="center"/>
    </xf>
    <xf numFmtId="0" fontId="10" fillId="4" borderId="21" xfId="0" applyFont="1" applyFill="1" applyBorder="1" applyAlignment="1" applyProtection="1">
      <alignment horizontal="center" vertical="center" wrapText="1"/>
    </xf>
    <xf numFmtId="0" fontId="10" fillId="4" borderId="22" xfId="0" applyFont="1" applyFill="1" applyBorder="1" applyAlignment="1" applyProtection="1">
      <alignment horizontal="center" vertical="center" wrapText="1"/>
    </xf>
    <xf numFmtId="0" fontId="7" fillId="8" borderId="53" xfId="0" applyFont="1" applyFill="1" applyBorder="1" applyAlignment="1" applyProtection="1">
      <alignment vertical="center"/>
    </xf>
    <xf numFmtId="0" fontId="7" fillId="8" borderId="54" xfId="0" applyFont="1" applyFill="1" applyBorder="1" applyAlignment="1" applyProtection="1">
      <alignment vertical="center"/>
    </xf>
    <xf numFmtId="0" fontId="7" fillId="8" borderId="55" xfId="0" applyFont="1" applyFill="1" applyBorder="1" applyAlignment="1" applyProtection="1">
      <alignment vertical="center"/>
    </xf>
    <xf numFmtId="0" fontId="10" fillId="4" borderId="35" xfId="0" applyFont="1" applyFill="1" applyBorder="1" applyAlignment="1" applyProtection="1">
      <alignment horizontal="center" vertical="center" wrapText="1"/>
    </xf>
    <xf numFmtId="0" fontId="10" fillId="4" borderId="10" xfId="0" applyFont="1" applyFill="1" applyBorder="1" applyAlignment="1" applyProtection="1">
      <alignment horizontal="center" vertical="center" wrapText="1"/>
    </xf>
    <xf numFmtId="0" fontId="7" fillId="8" borderId="9" xfId="0" applyFont="1" applyFill="1" applyBorder="1" applyAlignment="1" applyProtection="1">
      <alignment vertical="center"/>
    </xf>
    <xf numFmtId="0" fontId="7" fillId="8" borderId="0" xfId="0" applyFont="1" applyFill="1" applyBorder="1" applyAlignment="1" applyProtection="1">
      <alignment vertical="center"/>
    </xf>
    <xf numFmtId="0" fontId="7" fillId="8" borderId="10" xfId="0" applyFont="1" applyFill="1" applyBorder="1" applyAlignment="1" applyProtection="1">
      <alignment vertical="center"/>
    </xf>
    <xf numFmtId="0" fontId="10" fillId="4" borderId="5" xfId="0" applyFont="1" applyFill="1" applyBorder="1" applyAlignment="1" applyProtection="1">
      <alignment vertical="center" wrapText="1"/>
    </xf>
    <xf numFmtId="0" fontId="6" fillId="9" borderId="38" xfId="0" applyFont="1" applyFill="1" applyBorder="1" applyAlignment="1" applyProtection="1">
      <alignment horizontal="center" vertical="center"/>
      <protection locked="0"/>
    </xf>
    <xf numFmtId="0" fontId="6" fillId="12" borderId="38" xfId="0" applyFont="1" applyFill="1" applyBorder="1" applyAlignment="1" applyProtection="1">
      <alignment horizontal="center" vertical="center"/>
      <protection locked="0"/>
    </xf>
    <xf numFmtId="0" fontId="6" fillId="9" borderId="41" xfId="0" applyFont="1" applyFill="1" applyBorder="1" applyAlignment="1" applyProtection="1">
      <alignment horizontal="center" vertical="center"/>
      <protection locked="0"/>
    </xf>
    <xf numFmtId="0" fontId="6" fillId="12" borderId="41" xfId="0" applyFont="1" applyFill="1" applyBorder="1" applyAlignment="1" applyProtection="1">
      <alignment horizontal="center" vertical="center"/>
      <protection locked="0"/>
    </xf>
    <xf numFmtId="0" fontId="6" fillId="9" borderId="35" xfId="0" applyFont="1" applyFill="1" applyBorder="1" applyAlignment="1" applyProtection="1">
      <alignment horizontal="center" vertical="center"/>
      <protection locked="0"/>
    </xf>
    <xf numFmtId="0" fontId="6" fillId="12" borderId="37" xfId="0" applyFont="1" applyFill="1" applyBorder="1" applyAlignment="1" applyProtection="1">
      <alignment horizontal="center" vertical="center"/>
      <protection locked="0"/>
    </xf>
    <xf numFmtId="0" fontId="6" fillId="9" borderId="25" xfId="0" applyFont="1" applyFill="1" applyBorder="1" applyAlignment="1" applyProtection="1">
      <alignment horizontal="center" vertical="center"/>
      <protection locked="0"/>
    </xf>
    <xf numFmtId="0" fontId="17" fillId="11" borderId="42" xfId="0" applyFont="1" applyFill="1" applyBorder="1" applyAlignment="1" applyProtection="1">
      <alignment horizontal="center" vertical="center"/>
      <protection locked="0"/>
    </xf>
    <xf numFmtId="0" fontId="7" fillId="8" borderId="8" xfId="0" applyFont="1" applyFill="1" applyBorder="1" applyAlignment="1" applyProtection="1">
      <alignment vertical="center"/>
    </xf>
    <xf numFmtId="0" fontId="0" fillId="2" borderId="8" xfId="0" applyFill="1" applyBorder="1" applyAlignment="1" applyProtection="1">
      <alignment horizontal="center"/>
    </xf>
    <xf numFmtId="0" fontId="0" fillId="2" borderId="10" xfId="0" applyFill="1" applyBorder="1" applyAlignment="1" applyProtection="1">
      <alignment horizontal="center"/>
    </xf>
    <xf numFmtId="0" fontId="6" fillId="7" borderId="8" xfId="0" applyFont="1" applyFill="1" applyBorder="1" applyAlignment="1" applyProtection="1">
      <alignment horizontal="center" vertical="center" wrapText="1"/>
    </xf>
    <xf numFmtId="0" fontId="7" fillId="7" borderId="9" xfId="0" applyFont="1" applyFill="1" applyBorder="1" applyAlignment="1" applyProtection="1">
      <alignment vertical="center"/>
    </xf>
    <xf numFmtId="0" fontId="7" fillId="7" borderId="0" xfId="0" applyFont="1" applyFill="1" applyBorder="1" applyAlignment="1" applyProtection="1">
      <alignment vertical="center"/>
    </xf>
    <xf numFmtId="0" fontId="7" fillId="7" borderId="10" xfId="0" applyFont="1" applyFill="1" applyBorder="1" applyAlignment="1" applyProtection="1">
      <alignment vertical="center"/>
    </xf>
    <xf numFmtId="0" fontId="16" fillId="7" borderId="10" xfId="0" applyFont="1" applyFill="1" applyBorder="1" applyAlignment="1" applyProtection="1">
      <alignment horizontal="center" vertical="center" wrapText="1"/>
    </xf>
    <xf numFmtId="0" fontId="6" fillId="12" borderId="25" xfId="0" applyFont="1" applyFill="1" applyBorder="1" applyAlignment="1" applyProtection="1">
      <alignment horizontal="center" vertical="center"/>
      <protection locked="0"/>
    </xf>
    <xf numFmtId="0" fontId="6" fillId="10" borderId="38" xfId="0" applyFont="1" applyFill="1" applyBorder="1" applyAlignment="1" applyProtection="1">
      <alignment horizontal="center" vertical="center"/>
      <protection locked="0"/>
    </xf>
    <xf numFmtId="0" fontId="6" fillId="9" borderId="28" xfId="0" applyFont="1" applyFill="1" applyBorder="1" applyAlignment="1" applyProtection="1">
      <alignment horizontal="center" vertical="center"/>
      <protection locked="0"/>
    </xf>
    <xf numFmtId="0" fontId="6" fillId="12" borderId="28" xfId="0" applyFont="1" applyFill="1" applyBorder="1" applyAlignment="1" applyProtection="1">
      <alignment horizontal="center" vertical="center"/>
      <protection locked="0"/>
    </xf>
    <xf numFmtId="0" fontId="11" fillId="3" borderId="0" xfId="0" applyFont="1" applyFill="1" applyProtection="1"/>
    <xf numFmtId="0" fontId="16" fillId="6" borderId="31" xfId="0" applyFont="1" applyFill="1" applyBorder="1" applyAlignment="1" applyProtection="1">
      <alignment horizontal="center" vertical="center"/>
    </xf>
    <xf numFmtId="0" fontId="23" fillId="12" borderId="38" xfId="0" applyFont="1" applyFill="1" applyBorder="1" applyAlignment="1" applyProtection="1">
      <alignment horizontal="center" vertical="center"/>
    </xf>
    <xf numFmtId="0" fontId="18" fillId="8" borderId="38" xfId="0" applyFont="1" applyFill="1" applyBorder="1" applyAlignment="1" applyProtection="1">
      <alignment horizontal="center" vertical="center"/>
    </xf>
    <xf numFmtId="0" fontId="7" fillId="9" borderId="38" xfId="0" applyFont="1" applyFill="1" applyBorder="1" applyAlignment="1" applyProtection="1">
      <alignment horizontal="center" vertical="center"/>
    </xf>
    <xf numFmtId="0" fontId="13" fillId="2" borderId="20" xfId="0" applyFont="1" applyFill="1" applyBorder="1" applyAlignment="1" applyProtection="1">
      <alignment wrapText="1"/>
    </xf>
    <xf numFmtId="0" fontId="16" fillId="6" borderId="6" xfId="0" applyFont="1" applyFill="1" applyBorder="1" applyAlignment="1" applyProtection="1">
      <alignment horizontal="center" vertical="center"/>
    </xf>
    <xf numFmtId="0" fontId="18" fillId="9" borderId="11" xfId="0" applyFont="1" applyFill="1" applyBorder="1" applyAlignment="1" applyProtection="1">
      <alignment horizontal="center" vertical="center"/>
    </xf>
    <xf numFmtId="0" fontId="18" fillId="8" borderId="11" xfId="0" applyFont="1" applyFill="1" applyBorder="1" applyAlignment="1" applyProtection="1">
      <alignment horizontal="center" vertical="center"/>
    </xf>
    <xf numFmtId="0" fontId="7" fillId="9" borderId="11" xfId="0" applyFont="1" applyFill="1" applyBorder="1" applyAlignment="1" applyProtection="1">
      <alignment horizontal="center" vertical="center"/>
    </xf>
    <xf numFmtId="0" fontId="6" fillId="9" borderId="11" xfId="0" applyFont="1" applyFill="1" applyBorder="1" applyAlignment="1" applyProtection="1">
      <alignment horizontal="center" vertical="center"/>
      <protection locked="0"/>
    </xf>
    <xf numFmtId="0" fontId="6" fillId="9" borderId="13" xfId="0" applyFont="1" applyFill="1" applyBorder="1" applyAlignment="1" applyProtection="1">
      <alignment horizontal="center" vertical="center"/>
      <protection locked="0"/>
    </xf>
    <xf numFmtId="0" fontId="10" fillId="2" borderId="12" xfId="0" applyFont="1" applyFill="1" applyBorder="1" applyAlignment="1" applyProtection="1">
      <alignment horizontal="center" vertical="center"/>
    </xf>
    <xf numFmtId="14" fontId="4" fillId="5" borderId="1" xfId="0" applyNumberFormat="1" applyFont="1" applyFill="1" applyBorder="1" applyAlignment="1" applyProtection="1">
      <alignment horizontal="center" vertical="center"/>
      <protection locked="0"/>
    </xf>
    <xf numFmtId="0" fontId="19" fillId="14" borderId="27" xfId="0" applyFont="1" applyFill="1" applyBorder="1" applyAlignment="1" applyProtection="1">
      <alignment horizontal="center" vertical="center"/>
    </xf>
    <xf numFmtId="0" fontId="19" fillId="14" borderId="12" xfId="0" applyFont="1" applyFill="1" applyBorder="1" applyAlignment="1" applyProtection="1">
      <alignment horizontal="center" vertical="center"/>
    </xf>
    <xf numFmtId="0" fontId="19" fillId="14" borderId="34" xfId="0" applyFont="1" applyFill="1" applyBorder="1" applyAlignment="1" applyProtection="1">
      <alignment horizontal="center" vertical="center"/>
    </xf>
    <xf numFmtId="0" fontId="16" fillId="6" borderId="23" xfId="0" applyFont="1" applyFill="1" applyBorder="1" applyAlignment="1" applyProtection="1">
      <alignment horizontal="center" vertical="center"/>
    </xf>
    <xf numFmtId="0" fontId="3" fillId="4" borderId="17" xfId="0" applyFont="1" applyFill="1" applyBorder="1" applyAlignment="1" applyProtection="1">
      <alignment horizontal="center"/>
    </xf>
    <xf numFmtId="0" fontId="3" fillId="4" borderId="1" xfId="0" applyFont="1" applyFill="1" applyBorder="1" applyAlignment="1" applyProtection="1">
      <alignment horizontal="center"/>
    </xf>
    <xf numFmtId="0" fontId="3" fillId="4" borderId="12" xfId="0" applyFont="1" applyFill="1" applyBorder="1" applyAlignment="1" applyProtection="1">
      <alignment horizontal="center"/>
    </xf>
    <xf numFmtId="0" fontId="4" fillId="5" borderId="17" xfId="0" applyFont="1" applyFill="1" applyBorder="1" applyAlignment="1" applyProtection="1">
      <alignment horizontal="center" vertical="center"/>
      <protection locked="0"/>
    </xf>
    <xf numFmtId="0" fontId="4" fillId="5" borderId="1" xfId="0" applyFont="1" applyFill="1" applyBorder="1" applyAlignment="1" applyProtection="1">
      <alignment horizontal="center" vertical="center"/>
      <protection locked="0"/>
    </xf>
    <xf numFmtId="0" fontId="4" fillId="5" borderId="12" xfId="0" applyFont="1" applyFill="1" applyBorder="1" applyAlignment="1" applyProtection="1">
      <alignment horizontal="center" vertical="center"/>
      <protection locked="0"/>
    </xf>
    <xf numFmtId="14" fontId="27" fillId="3" borderId="5" xfId="0" applyNumberFormat="1" applyFont="1" applyFill="1" applyBorder="1" applyAlignment="1" applyProtection="1">
      <alignment horizontal="center" vertical="center"/>
    </xf>
    <xf numFmtId="14" fontId="27" fillId="3" borderId="35" xfId="0" applyNumberFormat="1" applyFont="1" applyFill="1" applyBorder="1" applyAlignment="1" applyProtection="1">
      <alignment horizontal="center" vertical="center"/>
    </xf>
    <xf numFmtId="0" fontId="1" fillId="2" borderId="15" xfId="0" applyFont="1" applyFill="1" applyBorder="1" applyProtection="1"/>
    <xf numFmtId="0" fontId="1" fillId="2" borderId="16" xfId="0" applyFont="1" applyFill="1" applyBorder="1" applyProtection="1"/>
    <xf numFmtId="0" fontId="3" fillId="4" borderId="17" xfId="0" applyFont="1" applyFill="1" applyBorder="1" applyAlignment="1" applyProtection="1">
      <alignment horizontal="center" wrapText="1"/>
    </xf>
    <xf numFmtId="0" fontId="3" fillId="4" borderId="1" xfId="0" applyFont="1" applyFill="1" applyBorder="1" applyAlignment="1" applyProtection="1">
      <alignment horizontal="center" wrapText="1"/>
    </xf>
    <xf numFmtId="14" fontId="4" fillId="5" borderId="17" xfId="0" applyNumberFormat="1" applyFont="1" applyFill="1" applyBorder="1" applyAlignment="1" applyProtection="1">
      <alignment horizontal="center" vertical="center"/>
      <protection locked="0"/>
    </xf>
    <xf numFmtId="0" fontId="7" fillId="6" borderId="59" xfId="0" applyFont="1" applyFill="1" applyBorder="1" applyAlignment="1" applyProtection="1">
      <alignment horizontal="center" vertical="center"/>
    </xf>
    <xf numFmtId="0" fontId="7" fillId="6" borderId="3" xfId="0" applyFont="1" applyFill="1" applyBorder="1" applyAlignment="1" applyProtection="1">
      <alignment horizontal="center" vertical="center"/>
    </xf>
    <xf numFmtId="0" fontId="7" fillId="6" borderId="56" xfId="0" applyFont="1" applyFill="1" applyBorder="1" applyAlignment="1" applyProtection="1">
      <alignment horizontal="center" vertical="center"/>
    </xf>
    <xf numFmtId="0" fontId="24" fillId="6" borderId="19" xfId="0" applyFont="1" applyFill="1" applyBorder="1" applyAlignment="1" applyProtection="1">
      <alignment horizontal="center" vertical="center"/>
    </xf>
    <xf numFmtId="0" fontId="0" fillId="2" borderId="8" xfId="0" applyFill="1" applyBorder="1" applyAlignment="1" applyProtection="1">
      <alignment horizontal="left" indent="1"/>
    </xf>
    <xf numFmtId="0" fontId="0" fillId="2" borderId="10" xfId="0" applyFill="1" applyBorder="1" applyAlignment="1" applyProtection="1">
      <alignment horizontal="left" indent="1"/>
    </xf>
    <xf numFmtId="14" fontId="4" fillId="5" borderId="12" xfId="0" applyNumberFormat="1" applyFont="1" applyFill="1" applyBorder="1" applyAlignment="1" applyProtection="1">
      <alignment horizontal="center" vertical="center"/>
      <protection locked="0"/>
    </xf>
    <xf numFmtId="0" fontId="1" fillId="6" borderId="29" xfId="0" applyFont="1" applyFill="1" applyBorder="1" applyProtection="1"/>
    <xf numFmtId="0" fontId="0" fillId="10" borderId="38" xfId="0" applyFill="1" applyBorder="1" applyProtection="1"/>
    <xf numFmtId="0" fontId="0" fillId="10" borderId="38" xfId="0" applyFill="1" applyBorder="1" applyProtection="1">
      <protection locked="0"/>
    </xf>
    <xf numFmtId="0" fontId="2" fillId="3" borderId="0" xfId="0" applyFont="1" applyFill="1" applyBorder="1" applyAlignment="1" applyProtection="1">
      <alignment horizontal="left" indent="1"/>
    </xf>
    <xf numFmtId="0" fontId="26" fillId="3" borderId="0" xfId="0" applyFont="1" applyFill="1" applyBorder="1" applyAlignment="1" applyProtection="1">
      <alignment vertical="center"/>
    </xf>
    <xf numFmtId="0" fontId="2" fillId="3" borderId="10" xfId="0" applyFont="1" applyFill="1" applyBorder="1" applyAlignment="1" applyProtection="1">
      <alignment horizontal="left" indent="1"/>
    </xf>
    <xf numFmtId="0" fontId="2" fillId="3" borderId="21" xfId="0" applyFont="1" applyFill="1" applyBorder="1" applyAlignment="1" applyProtection="1">
      <alignment horizontal="left" indent="1"/>
    </xf>
    <xf numFmtId="14" fontId="27" fillId="3" borderId="21" xfId="0" applyNumberFormat="1" applyFont="1" applyFill="1" applyBorder="1" applyAlignment="1" applyProtection="1">
      <alignment horizontal="center" vertical="center"/>
    </xf>
    <xf numFmtId="0" fontId="2" fillId="3" borderId="22" xfId="0" applyFont="1" applyFill="1" applyBorder="1" applyAlignment="1" applyProtection="1">
      <alignment horizontal="left" indent="1"/>
    </xf>
    <xf numFmtId="0" fontId="6" fillId="12" borderId="40" xfId="0" applyFont="1" applyFill="1" applyBorder="1" applyAlignment="1" applyProtection="1">
      <alignment horizontal="center" vertical="center"/>
      <protection locked="0"/>
    </xf>
    <xf numFmtId="0" fontId="6" fillId="12" borderId="42" xfId="0" applyFont="1" applyFill="1" applyBorder="1" applyAlignment="1" applyProtection="1">
      <alignment horizontal="center" vertical="center"/>
      <protection locked="0"/>
    </xf>
    <xf numFmtId="0" fontId="19" fillId="6" borderId="6" xfId="0" applyFont="1" applyFill="1" applyBorder="1" applyAlignment="1" applyProtection="1">
      <alignment horizontal="center" vertical="center"/>
    </xf>
    <xf numFmtId="0" fontId="17" fillId="11" borderId="58" xfId="0" applyFont="1" applyFill="1" applyBorder="1" applyAlignment="1" applyProtection="1">
      <alignment horizontal="center" vertical="center"/>
    </xf>
    <xf numFmtId="0" fontId="6" fillId="9" borderId="42" xfId="0" applyFont="1" applyFill="1" applyBorder="1" applyAlignment="1" applyProtection="1">
      <alignment horizontal="center" vertical="center"/>
      <protection locked="0"/>
    </xf>
    <xf numFmtId="0" fontId="22" fillId="7" borderId="38" xfId="0" applyFont="1" applyFill="1" applyBorder="1" applyAlignment="1" applyProtection="1">
      <alignment horizontal="center" vertical="center"/>
    </xf>
    <xf numFmtId="0" fontId="2" fillId="0" borderId="0" xfId="0" applyFont="1" applyFill="1" applyBorder="1" applyAlignment="1" applyProtection="1">
      <alignment horizontal="left" indent="1"/>
    </xf>
    <xf numFmtId="0" fontId="20" fillId="2" borderId="21" xfId="0" applyFont="1" applyFill="1" applyBorder="1" applyAlignment="1" applyProtection="1">
      <alignment horizontal="center" wrapText="1"/>
    </xf>
    <xf numFmtId="0" fontId="0" fillId="2" borderId="20" xfId="0" applyFill="1" applyBorder="1" applyAlignment="1" applyProtection="1">
      <alignment horizontal="left"/>
    </xf>
    <xf numFmtId="0" fontId="0" fillId="3" borderId="0" xfId="0" applyFill="1" applyBorder="1" applyProtection="1"/>
    <xf numFmtId="0" fontId="0" fillId="10" borderId="40" xfId="0" applyFill="1" applyBorder="1" applyProtection="1"/>
    <xf numFmtId="0" fontId="0" fillId="10" borderId="42" xfId="0" applyFill="1" applyBorder="1" applyProtection="1"/>
    <xf numFmtId="0" fontId="23" fillId="12" borderId="41" xfId="0" applyFont="1" applyFill="1" applyBorder="1" applyAlignment="1" applyProtection="1">
      <alignment horizontal="center" vertical="center"/>
    </xf>
    <xf numFmtId="0" fontId="18" fillId="8" borderId="40" xfId="0" applyFont="1" applyFill="1" applyBorder="1" applyAlignment="1" applyProtection="1">
      <alignment horizontal="center" vertical="center"/>
    </xf>
    <xf numFmtId="0" fontId="7" fillId="9" borderId="42" xfId="0" applyFont="1" applyFill="1" applyBorder="1" applyAlignment="1" applyProtection="1">
      <alignment horizontal="center" vertical="center"/>
    </xf>
    <xf numFmtId="0" fontId="0" fillId="10" borderId="40" xfId="0" applyFill="1" applyBorder="1" applyProtection="1">
      <protection locked="0"/>
    </xf>
    <xf numFmtId="0" fontId="0" fillId="10" borderId="42" xfId="0" applyFill="1" applyBorder="1" applyProtection="1">
      <protection locked="0"/>
    </xf>
    <xf numFmtId="0" fontId="10" fillId="4" borderId="5" xfId="0" applyFont="1" applyFill="1" applyBorder="1" applyAlignment="1" applyProtection="1">
      <alignment horizontal="center" vertical="center" wrapText="1"/>
    </xf>
    <xf numFmtId="14" fontId="27" fillId="3" borderId="22" xfId="0" applyNumberFormat="1" applyFont="1" applyFill="1" applyBorder="1" applyAlignment="1" applyProtection="1">
      <alignment horizontal="center" vertical="center"/>
    </xf>
    <xf numFmtId="0" fontId="12" fillId="5" borderId="3" xfId="0" applyFont="1" applyFill="1" applyBorder="1" applyAlignment="1" applyProtection="1">
      <alignment horizontal="center" vertical="center"/>
      <protection locked="0"/>
    </xf>
    <xf numFmtId="0" fontId="12" fillId="5" borderId="2" xfId="0" applyFont="1" applyFill="1" applyBorder="1" applyAlignment="1" applyProtection="1">
      <alignment horizontal="center" vertical="center"/>
      <protection locked="0"/>
    </xf>
    <xf numFmtId="0" fontId="12" fillId="5" borderId="1" xfId="0" applyFont="1" applyFill="1" applyBorder="1" applyAlignment="1" applyProtection="1">
      <alignment horizontal="center" vertical="center"/>
      <protection locked="0"/>
    </xf>
    <xf numFmtId="0" fontId="12" fillId="5" borderId="39" xfId="0" applyFont="1" applyFill="1" applyBorder="1" applyAlignment="1" applyProtection="1">
      <alignment horizontal="center" vertical="center"/>
      <protection locked="0"/>
    </xf>
    <xf numFmtId="0" fontId="12" fillId="5" borderId="49" xfId="0" applyFont="1" applyFill="1" applyBorder="1" applyAlignment="1" applyProtection="1">
      <alignment horizontal="center" vertical="center"/>
      <protection locked="0"/>
    </xf>
    <xf numFmtId="0" fontId="12" fillId="5" borderId="56" xfId="0" applyFont="1" applyFill="1" applyBorder="1" applyAlignment="1" applyProtection="1">
      <alignment horizontal="center" vertical="center"/>
      <protection locked="0"/>
    </xf>
    <xf numFmtId="0" fontId="12" fillId="5" borderId="52" xfId="0" applyFont="1" applyFill="1" applyBorder="1" applyAlignment="1" applyProtection="1">
      <alignment horizontal="center" vertical="center"/>
      <protection locked="0"/>
    </xf>
    <xf numFmtId="0" fontId="12" fillId="5" borderId="51" xfId="0" applyFont="1" applyFill="1" applyBorder="1" applyAlignment="1" applyProtection="1">
      <alignment horizontal="center" vertical="center"/>
      <protection locked="0"/>
    </xf>
    <xf numFmtId="0" fontId="12" fillId="5" borderId="19" xfId="0" applyFont="1" applyFill="1" applyBorder="1" applyAlignment="1" applyProtection="1">
      <alignment horizontal="center" vertical="center"/>
      <protection locked="0"/>
    </xf>
    <xf numFmtId="0" fontId="12" fillId="5" borderId="48" xfId="0" applyFont="1" applyFill="1" applyBorder="1" applyAlignment="1" applyProtection="1">
      <alignment horizontal="center" vertical="center"/>
      <protection locked="0"/>
    </xf>
    <xf numFmtId="0" fontId="12" fillId="5" borderId="45" xfId="0" applyFont="1" applyFill="1" applyBorder="1" applyAlignment="1" applyProtection="1">
      <alignment horizontal="center" vertical="center"/>
      <protection locked="0"/>
    </xf>
    <xf numFmtId="0" fontId="9" fillId="0" borderId="9" xfId="0" applyFont="1" applyBorder="1" applyAlignment="1" applyProtection="1">
      <alignment horizontal="left" vertical="center" wrapText="1"/>
      <protection hidden="1"/>
    </xf>
    <xf numFmtId="0" fontId="9" fillId="0" borderId="0" xfId="0" applyFont="1" applyBorder="1" applyAlignment="1" applyProtection="1">
      <alignment horizontal="left" vertical="center" wrapText="1"/>
      <protection hidden="1"/>
    </xf>
    <xf numFmtId="0" fontId="9" fillId="0" borderId="10" xfId="0" applyFont="1" applyBorder="1" applyAlignment="1" applyProtection="1">
      <alignment horizontal="left" vertical="center" wrapText="1"/>
      <protection hidden="1"/>
    </xf>
    <xf numFmtId="0" fontId="7" fillId="8" borderId="9" xfId="0" applyFont="1" applyFill="1" applyBorder="1" applyAlignment="1" applyProtection="1">
      <alignment horizontal="left" vertical="center"/>
      <protection hidden="1"/>
    </xf>
    <xf numFmtId="0" fontId="7" fillId="8" borderId="0" xfId="0" applyFont="1" applyFill="1" applyBorder="1" applyAlignment="1" applyProtection="1">
      <alignment horizontal="left" vertical="center"/>
      <protection hidden="1"/>
    </xf>
    <xf numFmtId="0" fontId="7" fillId="8" borderId="10" xfId="0" applyFont="1" applyFill="1" applyBorder="1" applyAlignment="1" applyProtection="1">
      <alignment horizontal="left" vertical="center"/>
      <protection hidden="1"/>
    </xf>
    <xf numFmtId="0" fontId="9" fillId="0" borderId="6" xfId="0" applyFont="1" applyBorder="1" applyAlignment="1" applyProtection="1">
      <alignment horizontal="left" vertical="center" wrapText="1"/>
      <protection hidden="1"/>
    </xf>
    <xf numFmtId="0" fontId="9" fillId="0" borderId="7" xfId="0" applyFont="1" applyBorder="1" applyAlignment="1" applyProtection="1">
      <alignment horizontal="left" vertical="center" wrapText="1"/>
      <protection hidden="1"/>
    </xf>
    <xf numFmtId="0" fontId="9" fillId="0" borderId="8" xfId="0" applyFont="1" applyBorder="1" applyAlignment="1" applyProtection="1">
      <alignment horizontal="left" vertical="center" wrapText="1"/>
      <protection hidden="1"/>
    </xf>
    <xf numFmtId="0" fontId="9" fillId="0" borderId="20" xfId="0" applyFont="1" applyBorder="1" applyAlignment="1" applyProtection="1">
      <alignment horizontal="left" vertical="center" wrapText="1"/>
      <protection hidden="1"/>
    </xf>
    <xf numFmtId="0" fontId="9" fillId="0" borderId="21" xfId="0" applyFont="1" applyBorder="1" applyAlignment="1" applyProtection="1">
      <alignment horizontal="left" vertical="center" wrapText="1"/>
      <protection hidden="1"/>
    </xf>
    <xf numFmtId="0" fontId="9" fillId="0" borderId="22" xfId="0" applyFont="1" applyBorder="1" applyAlignment="1" applyProtection="1">
      <alignment horizontal="left" vertical="center" wrapText="1"/>
      <protection hidden="1"/>
    </xf>
    <xf numFmtId="0" fontId="4" fillId="5" borderId="24" xfId="0" applyFont="1" applyFill="1" applyBorder="1" applyAlignment="1" applyProtection="1">
      <alignment horizontal="center" vertical="center"/>
      <protection locked="0"/>
    </xf>
    <xf numFmtId="0" fontId="4" fillId="5" borderId="52" xfId="0" applyFont="1" applyFill="1" applyBorder="1" applyAlignment="1" applyProtection="1">
      <alignment horizontal="center" vertical="center"/>
      <protection locked="0"/>
    </xf>
    <xf numFmtId="0" fontId="4" fillId="5" borderId="23" xfId="0" applyFont="1" applyFill="1" applyBorder="1" applyAlignment="1" applyProtection="1">
      <alignment horizontal="center" vertical="center"/>
      <protection locked="0"/>
    </xf>
    <xf numFmtId="0" fontId="3" fillId="4" borderId="32" xfId="0" applyFont="1" applyFill="1" applyBorder="1" applyAlignment="1" applyProtection="1">
      <alignment horizontal="center"/>
    </xf>
    <xf numFmtId="0" fontId="3" fillId="4" borderId="33" xfId="0" applyFont="1" applyFill="1" applyBorder="1" applyAlignment="1" applyProtection="1">
      <alignment horizontal="center"/>
    </xf>
    <xf numFmtId="0" fontId="3" fillId="4" borderId="34" xfId="0" applyFont="1" applyFill="1" applyBorder="1" applyAlignment="1" applyProtection="1">
      <alignment horizontal="center"/>
    </xf>
    <xf numFmtId="0" fontId="4" fillId="5" borderId="17" xfId="0" applyFont="1" applyFill="1" applyBorder="1" applyAlignment="1" applyProtection="1">
      <alignment horizontal="center" vertical="center"/>
      <protection locked="0"/>
    </xf>
    <xf numFmtId="0" fontId="4" fillId="5" borderId="1" xfId="0" applyFont="1" applyFill="1" applyBorder="1" applyAlignment="1" applyProtection="1">
      <alignment horizontal="center" vertical="center"/>
      <protection locked="0"/>
    </xf>
    <xf numFmtId="0" fontId="4" fillId="5" borderId="12" xfId="0" applyFont="1" applyFill="1" applyBorder="1" applyAlignment="1" applyProtection="1">
      <alignment horizontal="center" vertical="center"/>
      <protection locked="0"/>
    </xf>
    <xf numFmtId="0" fontId="8" fillId="6" borderId="17" xfId="0" applyFont="1" applyFill="1" applyBorder="1" applyAlignment="1" applyProtection="1">
      <alignment horizontal="center" vertical="center"/>
    </xf>
    <xf numFmtId="0" fontId="8" fillId="6" borderId="1" xfId="0" applyFont="1" applyFill="1" applyBorder="1" applyAlignment="1" applyProtection="1">
      <alignment horizontal="center" vertical="center"/>
    </xf>
    <xf numFmtId="0" fontId="8" fillId="6" borderId="12" xfId="0" applyFont="1" applyFill="1" applyBorder="1" applyAlignment="1" applyProtection="1">
      <alignment horizontal="center" vertical="center"/>
    </xf>
    <xf numFmtId="0" fontId="3" fillId="4" borderId="17" xfId="0" applyFont="1" applyFill="1" applyBorder="1" applyAlignment="1" applyProtection="1">
      <alignment horizontal="center"/>
    </xf>
    <xf numFmtId="0" fontId="3" fillId="4" borderId="1" xfId="0" applyFont="1" applyFill="1" applyBorder="1" applyAlignment="1" applyProtection="1">
      <alignment horizontal="center"/>
    </xf>
    <xf numFmtId="0" fontId="3" fillId="4" borderId="12" xfId="0" applyFont="1" applyFill="1" applyBorder="1" applyAlignment="1" applyProtection="1">
      <alignment horizontal="center"/>
    </xf>
    <xf numFmtId="0" fontId="13" fillId="2" borderId="7" xfId="0" applyFont="1" applyFill="1" applyBorder="1" applyAlignment="1" applyProtection="1">
      <alignment horizontal="center" vertical="center" wrapText="1"/>
    </xf>
    <xf numFmtId="0" fontId="13" fillId="2" borderId="8"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wrapText="1"/>
    </xf>
    <xf numFmtId="0" fontId="13" fillId="2" borderId="10" xfId="0" applyFont="1" applyFill="1" applyBorder="1" applyAlignment="1" applyProtection="1">
      <alignment horizontal="center" vertical="center" wrapText="1"/>
    </xf>
    <xf numFmtId="14" fontId="25" fillId="3" borderId="0" xfId="0" applyNumberFormat="1" applyFont="1" applyFill="1" applyBorder="1" applyAlignment="1" applyProtection="1">
      <alignment horizontal="center" vertical="center"/>
    </xf>
    <xf numFmtId="14" fontId="25" fillId="3" borderId="5" xfId="0" applyNumberFormat="1" applyFont="1" applyFill="1" applyBorder="1" applyAlignment="1" applyProtection="1">
      <alignment horizontal="center" vertical="center"/>
    </xf>
    <xf numFmtId="0" fontId="26" fillId="3" borderId="0" xfId="0" applyFont="1" applyFill="1" applyBorder="1" applyAlignment="1" applyProtection="1">
      <alignment horizontal="center" vertical="center"/>
    </xf>
    <xf numFmtId="0" fontId="26" fillId="3" borderId="10" xfId="0" applyFont="1" applyFill="1" applyBorder="1" applyAlignment="1" applyProtection="1">
      <alignment horizontal="center" vertical="center"/>
    </xf>
    <xf numFmtId="0" fontId="11" fillId="5" borderId="11" xfId="0" applyFont="1" applyFill="1" applyBorder="1" applyAlignment="1" applyProtection="1">
      <alignment horizontal="left" vertical="center" wrapText="1"/>
      <protection locked="0"/>
    </xf>
    <xf numFmtId="0" fontId="11" fillId="5" borderId="3" xfId="0" applyFont="1" applyFill="1" applyBorder="1" applyAlignment="1" applyProtection="1">
      <alignment horizontal="left" vertical="center" wrapText="1"/>
      <protection locked="0"/>
    </xf>
    <xf numFmtId="0" fontId="11" fillId="0" borderId="11" xfId="0" applyFont="1" applyBorder="1" applyAlignment="1" applyProtection="1">
      <alignment horizontal="left" vertical="center" wrapText="1"/>
    </xf>
    <xf numFmtId="0" fontId="11" fillId="0" borderId="4" xfId="0" applyFont="1" applyBorder="1" applyAlignment="1" applyProtection="1">
      <alignment horizontal="left" vertical="center" wrapText="1"/>
    </xf>
    <xf numFmtId="0" fontId="11" fillId="5" borderId="11" xfId="0" applyFont="1" applyFill="1" applyBorder="1" applyAlignment="1" applyProtection="1">
      <alignment horizontal="center" vertical="center" wrapText="1"/>
      <protection locked="0"/>
    </xf>
    <xf numFmtId="0" fontId="11" fillId="5" borderId="3" xfId="0" applyFont="1" applyFill="1" applyBorder="1" applyAlignment="1" applyProtection="1">
      <alignment horizontal="center" vertical="center" wrapText="1"/>
      <protection locked="0"/>
    </xf>
    <xf numFmtId="0" fontId="11" fillId="5" borderId="13" xfId="0" applyFont="1" applyFill="1" applyBorder="1" applyAlignment="1" applyProtection="1">
      <alignment horizontal="left" vertical="center" wrapText="1"/>
      <protection locked="0"/>
    </xf>
    <xf numFmtId="0" fontId="11" fillId="5" borderId="19" xfId="0" applyFont="1" applyFill="1" applyBorder="1" applyAlignment="1" applyProtection="1">
      <alignment horizontal="left" vertical="center" wrapText="1"/>
      <protection locked="0"/>
    </xf>
    <xf numFmtId="0" fontId="13" fillId="4" borderId="11" xfId="0" applyFont="1" applyFill="1" applyBorder="1" applyAlignment="1" applyProtection="1">
      <alignment horizontal="left" vertical="center" wrapText="1"/>
    </xf>
    <xf numFmtId="0" fontId="13" fillId="4" borderId="4" xfId="0" applyFont="1" applyFill="1" applyBorder="1" applyAlignment="1" applyProtection="1">
      <alignment horizontal="left" vertical="center" wrapText="1"/>
    </xf>
    <xf numFmtId="0" fontId="13" fillId="4" borderId="25" xfId="0" applyFont="1" applyFill="1" applyBorder="1" applyAlignment="1" applyProtection="1">
      <alignment horizontal="left" vertical="center" wrapText="1"/>
    </xf>
    <xf numFmtId="0" fontId="11" fillId="0" borderId="3" xfId="0" applyFont="1" applyBorder="1" applyAlignment="1" applyProtection="1">
      <alignment horizontal="left" vertical="center" wrapText="1"/>
    </xf>
    <xf numFmtId="0" fontId="21" fillId="2" borderId="31" xfId="0" applyFont="1" applyFill="1" applyBorder="1" applyAlignment="1" applyProtection="1">
      <alignment horizontal="center" vertical="center" wrapText="1"/>
    </xf>
    <xf numFmtId="0" fontId="21" fillId="2" borderId="29" xfId="0" applyFont="1" applyFill="1" applyBorder="1" applyAlignment="1" applyProtection="1">
      <alignment horizontal="center" vertical="center" wrapText="1"/>
    </xf>
    <xf numFmtId="0" fontId="21" fillId="2" borderId="30" xfId="0" applyFont="1" applyFill="1" applyBorder="1" applyAlignment="1" applyProtection="1">
      <alignment horizontal="center" vertical="center" wrapText="1"/>
    </xf>
    <xf numFmtId="0" fontId="13" fillId="4" borderId="48" xfId="0" applyFont="1" applyFill="1" applyBorder="1" applyAlignment="1" applyProtection="1">
      <alignment horizontal="left" vertical="center" wrapText="1"/>
    </xf>
    <xf numFmtId="0" fontId="13" fillId="4" borderId="49" xfId="0" applyFont="1" applyFill="1" applyBorder="1" applyAlignment="1" applyProtection="1">
      <alignment horizontal="left" vertical="center" wrapText="1"/>
    </xf>
    <xf numFmtId="0" fontId="13" fillId="4" borderId="50" xfId="0" applyFont="1" applyFill="1" applyBorder="1" applyAlignment="1" applyProtection="1">
      <alignment horizontal="left" vertical="center" wrapText="1"/>
    </xf>
    <xf numFmtId="0" fontId="11" fillId="5" borderId="6" xfId="0" applyFont="1" applyFill="1" applyBorder="1" applyAlignment="1" applyProtection="1">
      <alignment horizontal="left" vertical="top" wrapText="1"/>
      <protection locked="0"/>
    </xf>
    <xf numFmtId="0" fontId="11" fillId="5" borderId="7" xfId="0" applyFont="1" applyFill="1" applyBorder="1" applyAlignment="1" applyProtection="1">
      <alignment horizontal="left" vertical="top" wrapText="1"/>
      <protection locked="0"/>
    </xf>
    <xf numFmtId="0" fontId="11" fillId="5" borderId="8" xfId="0" applyFont="1" applyFill="1" applyBorder="1" applyAlignment="1" applyProtection="1">
      <alignment horizontal="left" vertical="top" wrapText="1"/>
      <protection locked="0"/>
    </xf>
    <xf numFmtId="0" fontId="11" fillId="5" borderId="9" xfId="0" applyFont="1" applyFill="1" applyBorder="1" applyAlignment="1" applyProtection="1">
      <alignment horizontal="left" vertical="top" wrapText="1"/>
      <protection locked="0"/>
    </xf>
    <xf numFmtId="0" fontId="11" fillId="5" borderId="0" xfId="0" applyFont="1" applyFill="1" applyBorder="1" applyAlignment="1" applyProtection="1">
      <alignment horizontal="left" vertical="top" wrapText="1"/>
      <protection locked="0"/>
    </xf>
    <xf numFmtId="0" fontId="11" fillId="5" borderId="10" xfId="0" applyFont="1" applyFill="1" applyBorder="1" applyAlignment="1" applyProtection="1">
      <alignment horizontal="left" vertical="top" wrapText="1"/>
      <protection locked="0"/>
    </xf>
    <xf numFmtId="0" fontId="11" fillId="5" borderId="20" xfId="0" applyFont="1" applyFill="1" applyBorder="1" applyAlignment="1" applyProtection="1">
      <alignment horizontal="left" vertical="top" wrapText="1"/>
      <protection locked="0"/>
    </xf>
    <xf numFmtId="0" fontId="11" fillId="5" borderId="21" xfId="0" applyFont="1" applyFill="1" applyBorder="1" applyAlignment="1" applyProtection="1">
      <alignment horizontal="left" vertical="top" wrapText="1"/>
      <protection locked="0"/>
    </xf>
    <xf numFmtId="0" fontId="11" fillId="5" borderId="22" xfId="0" applyFont="1" applyFill="1" applyBorder="1" applyAlignment="1" applyProtection="1">
      <alignment horizontal="left" vertical="top" wrapText="1"/>
      <protection locked="0"/>
    </xf>
    <xf numFmtId="0" fontId="11" fillId="0" borderId="11" xfId="0" applyFont="1" applyBorder="1" applyAlignment="1" applyProtection="1">
      <alignment horizontal="left"/>
    </xf>
    <xf numFmtId="0" fontId="11" fillId="0" borderId="3" xfId="0" applyFont="1" applyBorder="1" applyAlignment="1" applyProtection="1">
      <alignment horizontal="left"/>
    </xf>
    <xf numFmtId="0" fontId="13" fillId="2" borderId="6" xfId="0" applyFont="1" applyFill="1" applyBorder="1" applyAlignment="1" applyProtection="1">
      <alignment horizontal="center" vertical="center" wrapText="1"/>
    </xf>
    <xf numFmtId="0" fontId="13" fillId="2" borderId="9" xfId="0" applyFont="1" applyFill="1" applyBorder="1" applyAlignment="1" applyProtection="1">
      <alignment horizontal="center" vertical="center" wrapText="1"/>
    </xf>
    <xf numFmtId="0" fontId="12" fillId="5" borderId="17" xfId="0" applyFont="1" applyFill="1" applyBorder="1" applyAlignment="1" applyProtection="1">
      <alignment horizontal="center" vertical="center"/>
      <protection locked="0"/>
    </xf>
    <xf numFmtId="0" fontId="12" fillId="5" borderId="1" xfId="0" applyFont="1" applyFill="1" applyBorder="1" applyAlignment="1" applyProtection="1">
      <alignment horizontal="center" vertical="center"/>
      <protection locked="0"/>
    </xf>
    <xf numFmtId="0" fontId="12" fillId="5" borderId="2" xfId="0" applyFont="1" applyFill="1" applyBorder="1" applyAlignment="1" applyProtection="1">
      <alignment horizontal="center" vertical="center"/>
      <protection locked="0"/>
    </xf>
    <xf numFmtId="0" fontId="12" fillId="5" borderId="4" xfId="0" applyFont="1" applyFill="1" applyBorder="1" applyAlignment="1" applyProtection="1">
      <alignment horizontal="center" vertical="center"/>
      <protection locked="0"/>
    </xf>
    <xf numFmtId="0" fontId="12" fillId="5" borderId="3" xfId="0" applyFont="1" applyFill="1" applyBorder="1" applyAlignment="1" applyProtection="1">
      <alignment horizontal="center" vertical="center"/>
      <protection locked="0"/>
    </xf>
    <xf numFmtId="0" fontId="0" fillId="10" borderId="17" xfId="0" applyFill="1" applyBorder="1" applyAlignment="1" applyProtection="1">
      <alignment horizontal="center"/>
      <protection locked="0"/>
    </xf>
    <xf numFmtId="0" fontId="0" fillId="10" borderId="12" xfId="0" applyFill="1" applyBorder="1" applyAlignment="1" applyProtection="1">
      <alignment horizontal="center"/>
      <protection locked="0"/>
    </xf>
    <xf numFmtId="0" fontId="12" fillId="5" borderId="11" xfId="0" applyFont="1" applyFill="1" applyBorder="1" applyAlignment="1" applyProtection="1">
      <alignment horizontal="center" vertical="center"/>
      <protection locked="0"/>
    </xf>
    <xf numFmtId="0" fontId="12" fillId="5" borderId="13" xfId="0" applyFont="1" applyFill="1" applyBorder="1" applyAlignment="1" applyProtection="1">
      <alignment horizontal="center" vertical="center"/>
      <protection locked="0"/>
    </xf>
    <xf numFmtId="0" fontId="12" fillId="5" borderId="14" xfId="0" applyFont="1" applyFill="1" applyBorder="1" applyAlignment="1" applyProtection="1">
      <alignment horizontal="center" vertical="center"/>
      <protection locked="0"/>
    </xf>
    <xf numFmtId="0" fontId="12" fillId="5" borderId="19" xfId="0" applyFont="1" applyFill="1" applyBorder="1" applyAlignment="1" applyProtection="1">
      <alignment horizontal="center" vertical="center"/>
      <protection locked="0"/>
    </xf>
    <xf numFmtId="0" fontId="12" fillId="5" borderId="36" xfId="0" applyFont="1" applyFill="1" applyBorder="1" applyAlignment="1" applyProtection="1">
      <alignment horizontal="center" vertical="center"/>
      <protection locked="0"/>
    </xf>
    <xf numFmtId="0" fontId="21" fillId="2" borderId="7" xfId="0" applyFont="1" applyFill="1" applyBorder="1" applyAlignment="1" applyProtection="1">
      <alignment horizontal="center" vertical="center" wrapText="1"/>
    </xf>
    <xf numFmtId="0" fontId="21" fillId="2" borderId="0" xfId="0" applyFont="1" applyFill="1" applyBorder="1" applyAlignment="1" applyProtection="1">
      <alignment horizontal="center" vertical="center" wrapText="1"/>
    </xf>
    <xf numFmtId="0" fontId="7" fillId="8" borderId="40" xfId="0" applyFont="1" applyFill="1" applyBorder="1" applyAlignment="1" applyProtection="1">
      <alignment horizontal="center" vertical="center"/>
    </xf>
    <xf numFmtId="0" fontId="7" fillId="8" borderId="42" xfId="0" applyFont="1" applyFill="1" applyBorder="1" applyAlignment="1" applyProtection="1">
      <alignment horizontal="center" vertical="center"/>
    </xf>
    <xf numFmtId="0" fontId="7" fillId="8" borderId="38" xfId="0" applyFont="1" applyFill="1" applyBorder="1" applyAlignment="1" applyProtection="1">
      <alignment horizontal="center" vertical="center"/>
    </xf>
    <xf numFmtId="0" fontId="7" fillId="8" borderId="41" xfId="0" applyFont="1" applyFill="1" applyBorder="1" applyAlignment="1" applyProtection="1">
      <alignment horizontal="center" vertical="center"/>
    </xf>
    <xf numFmtId="0" fontId="7" fillId="8" borderId="22" xfId="0" applyFont="1" applyFill="1" applyBorder="1" applyAlignment="1" applyProtection="1">
      <alignment horizontal="center" vertical="center"/>
    </xf>
    <xf numFmtId="0" fontId="7" fillId="8" borderId="37" xfId="0" applyFont="1" applyFill="1" applyBorder="1" applyAlignment="1" applyProtection="1">
      <alignment horizontal="center" vertical="center"/>
    </xf>
    <xf numFmtId="0" fontId="19" fillId="6" borderId="8" xfId="0" applyFont="1" applyFill="1" applyBorder="1" applyAlignment="1" applyProtection="1">
      <alignment horizontal="center" vertical="center" wrapText="1"/>
    </xf>
    <xf numFmtId="0" fontId="19" fillId="6" borderId="35" xfId="0" applyFont="1" applyFill="1" applyBorder="1" applyAlignment="1" applyProtection="1">
      <alignment horizontal="center" vertical="center" wrapText="1"/>
    </xf>
    <xf numFmtId="0" fontId="7" fillId="8" borderId="29" xfId="0" applyFont="1" applyFill="1" applyBorder="1" applyAlignment="1" applyProtection="1">
      <alignment horizontal="center" vertical="center"/>
    </xf>
    <xf numFmtId="0" fontId="10" fillId="4" borderId="18" xfId="0" applyFont="1" applyFill="1" applyBorder="1" applyAlignment="1" applyProtection="1">
      <alignment horizontal="center" vertical="center" wrapText="1"/>
    </xf>
    <xf numFmtId="0" fontId="10" fillId="4" borderId="5" xfId="0" applyFont="1" applyFill="1" applyBorder="1" applyAlignment="1" applyProtection="1">
      <alignment horizontal="center" vertical="center" wrapText="1"/>
    </xf>
    <xf numFmtId="0" fontId="7" fillId="8" borderId="50" xfId="0" applyFont="1" applyFill="1" applyBorder="1" applyAlignment="1" applyProtection="1">
      <alignment horizontal="center" vertical="center"/>
    </xf>
    <xf numFmtId="0" fontId="10" fillId="4" borderId="21" xfId="0" applyFont="1" applyFill="1" applyBorder="1" applyAlignment="1" applyProtection="1">
      <alignment horizontal="center" vertical="center" wrapText="1"/>
    </xf>
    <xf numFmtId="0" fontId="12" fillId="5" borderId="44" xfId="0" applyFont="1" applyFill="1" applyBorder="1" applyAlignment="1" applyProtection="1">
      <alignment horizontal="center" vertical="center"/>
      <protection locked="0"/>
    </xf>
    <xf numFmtId="0" fontId="12" fillId="5" borderId="45" xfId="0" applyFont="1" applyFill="1" applyBorder="1" applyAlignment="1" applyProtection="1">
      <alignment horizontal="center" vertical="center"/>
      <protection locked="0"/>
    </xf>
    <xf numFmtId="0" fontId="12" fillId="5" borderId="24" xfId="0" applyFont="1" applyFill="1" applyBorder="1" applyAlignment="1" applyProtection="1">
      <alignment horizontal="center" vertical="center"/>
      <protection locked="0"/>
    </xf>
    <xf numFmtId="0" fontId="12" fillId="5" borderId="52" xfId="0" applyFont="1" applyFill="1" applyBorder="1" applyAlignment="1" applyProtection="1">
      <alignment horizontal="center" vertical="center"/>
      <protection locked="0"/>
    </xf>
    <xf numFmtId="0" fontId="5" fillId="6" borderId="6" xfId="0" applyFont="1" applyFill="1" applyBorder="1" applyAlignment="1" applyProtection="1">
      <alignment horizontal="left" vertical="center" wrapText="1"/>
    </xf>
    <xf numFmtId="0" fontId="5" fillId="6" borderId="7" xfId="0" applyFont="1" applyFill="1" applyBorder="1" applyAlignment="1" applyProtection="1">
      <alignment horizontal="left" vertical="center" wrapText="1"/>
    </xf>
    <xf numFmtId="0" fontId="5" fillId="6" borderId="8" xfId="0" applyFont="1" applyFill="1" applyBorder="1" applyAlignment="1" applyProtection="1">
      <alignment horizontal="left" vertical="center" wrapText="1"/>
    </xf>
    <xf numFmtId="0" fontId="10" fillId="4" borderId="20" xfId="0" applyFont="1" applyFill="1" applyBorder="1" applyAlignment="1" applyProtection="1">
      <alignment horizontal="center" vertical="center" wrapText="1"/>
    </xf>
    <xf numFmtId="0" fontId="12" fillId="5" borderId="57" xfId="0" applyFont="1" applyFill="1" applyBorder="1" applyAlignment="1" applyProtection="1">
      <alignment horizontal="center" vertical="center"/>
      <protection locked="0"/>
    </xf>
    <xf numFmtId="0" fontId="12" fillId="5" borderId="51" xfId="0" applyFont="1" applyFill="1" applyBorder="1" applyAlignment="1" applyProtection="1">
      <alignment horizontal="center" vertical="center"/>
      <protection locked="0"/>
    </xf>
    <xf numFmtId="0" fontId="12" fillId="5" borderId="48" xfId="0" applyFont="1" applyFill="1" applyBorder="1" applyAlignment="1" applyProtection="1">
      <alignment horizontal="center" vertical="center"/>
      <protection locked="0"/>
    </xf>
    <xf numFmtId="0" fontId="12" fillId="5" borderId="49" xfId="0" applyFont="1" applyFill="1" applyBorder="1" applyAlignment="1" applyProtection="1">
      <alignment horizontal="center" vertical="center"/>
      <protection locked="0"/>
    </xf>
    <xf numFmtId="0" fontId="12" fillId="5" borderId="56" xfId="0" applyFont="1" applyFill="1" applyBorder="1" applyAlignment="1" applyProtection="1">
      <alignment horizontal="center" vertical="center"/>
      <protection locked="0"/>
    </xf>
    <xf numFmtId="0" fontId="12" fillId="5" borderId="39" xfId="0" applyFont="1" applyFill="1" applyBorder="1" applyAlignment="1" applyProtection="1">
      <alignment horizontal="center" vertical="center"/>
      <protection locked="0"/>
    </xf>
    <xf numFmtId="0" fontId="5" fillId="6" borderId="9" xfId="0" applyFont="1" applyFill="1" applyBorder="1" applyAlignment="1" applyProtection="1">
      <alignment horizontal="left" vertical="center" wrapText="1"/>
    </xf>
    <xf numFmtId="0" fontId="5" fillId="6" borderId="0" xfId="0" applyFont="1" applyFill="1" applyBorder="1" applyAlignment="1" applyProtection="1">
      <alignment horizontal="left" vertical="center" wrapText="1"/>
    </xf>
    <xf numFmtId="0" fontId="5" fillId="6" borderId="10" xfId="0" applyFont="1" applyFill="1" applyBorder="1" applyAlignment="1" applyProtection="1">
      <alignment horizontal="left" vertical="center" wrapText="1"/>
    </xf>
    <xf numFmtId="0" fontId="5" fillId="6" borderId="15" xfId="0" applyFont="1" applyFill="1" applyBorder="1" applyAlignment="1" applyProtection="1">
      <alignment horizontal="left" vertical="center" wrapText="1"/>
    </xf>
    <xf numFmtId="0" fontId="5" fillId="6" borderId="43" xfId="0" applyFont="1" applyFill="1" applyBorder="1" applyAlignment="1" applyProtection="1">
      <alignment horizontal="left" vertical="center" wrapText="1"/>
    </xf>
    <xf numFmtId="0" fontId="5" fillId="6" borderId="46" xfId="0" applyFont="1" applyFill="1" applyBorder="1" applyAlignment="1" applyProtection="1">
      <alignment horizontal="left" vertical="center" wrapText="1"/>
    </xf>
    <xf numFmtId="0" fontId="12" fillId="5" borderId="32" xfId="0" applyFont="1" applyFill="1" applyBorder="1" applyAlignment="1" applyProtection="1">
      <alignment horizontal="center" vertical="center"/>
      <protection locked="0"/>
    </xf>
    <xf numFmtId="0" fontId="12" fillId="5" borderId="33" xfId="0" applyFont="1" applyFill="1" applyBorder="1" applyAlignment="1" applyProtection="1">
      <alignment horizontal="center" vertical="center"/>
      <protection locked="0"/>
    </xf>
    <xf numFmtId="0" fontId="7" fillId="8" borderId="48" xfId="0" applyFont="1" applyFill="1" applyBorder="1" applyAlignment="1" applyProtection="1">
      <alignment horizontal="left" vertical="center"/>
    </xf>
    <xf numFmtId="0" fontId="7" fillId="8" borderId="49" xfId="0" applyFont="1" applyFill="1" applyBorder="1" applyAlignment="1" applyProtection="1">
      <alignment horizontal="left" vertical="center"/>
    </xf>
    <xf numFmtId="0" fontId="7" fillId="8" borderId="9" xfId="0" applyFont="1" applyFill="1" applyBorder="1" applyAlignment="1" applyProtection="1">
      <alignment horizontal="left" vertical="center" wrapText="1"/>
    </xf>
    <xf numFmtId="0" fontId="7" fillId="8" borderId="0" xfId="0" applyFont="1" applyFill="1" applyBorder="1" applyAlignment="1" applyProtection="1">
      <alignment horizontal="left" vertical="center" wrapText="1"/>
    </xf>
    <xf numFmtId="0" fontId="7" fillId="8" borderId="10" xfId="0" applyFont="1" applyFill="1" applyBorder="1" applyAlignment="1" applyProtection="1">
      <alignment horizontal="left" vertical="center" wrapText="1"/>
    </xf>
    <xf numFmtId="0" fontId="10" fillId="4" borderId="9" xfId="0" applyFont="1" applyFill="1" applyBorder="1" applyAlignment="1" applyProtection="1">
      <alignment horizontal="center" vertical="center" wrapText="1"/>
    </xf>
    <xf numFmtId="0" fontId="10" fillId="4" borderId="0" xfId="0" applyFont="1" applyFill="1" applyBorder="1" applyAlignment="1" applyProtection="1">
      <alignment horizontal="center" vertical="center" wrapText="1"/>
    </xf>
    <xf numFmtId="0" fontId="2" fillId="2" borderId="7" xfId="0" applyFont="1" applyFill="1" applyBorder="1" applyAlignment="1" applyProtection="1">
      <alignment horizontal="left"/>
    </xf>
    <xf numFmtId="0" fontId="2" fillId="2" borderId="8" xfId="0" applyFont="1" applyFill="1" applyBorder="1" applyAlignment="1" applyProtection="1">
      <alignment horizontal="left"/>
    </xf>
    <xf numFmtId="0" fontId="2" fillId="2" borderId="0" xfId="0" applyFont="1" applyFill="1" applyBorder="1" applyAlignment="1" applyProtection="1">
      <alignment horizontal="left" vertical="center"/>
    </xf>
    <xf numFmtId="0" fontId="2" fillId="2" borderId="10" xfId="0" applyFont="1" applyFill="1" applyBorder="1" applyAlignment="1" applyProtection="1">
      <alignment horizontal="left" vertical="center"/>
    </xf>
    <xf numFmtId="14" fontId="25" fillId="3" borderId="0" xfId="0" applyNumberFormat="1" applyFont="1" applyFill="1" applyBorder="1" applyAlignment="1" applyProtection="1">
      <alignment horizontal="left" vertical="center"/>
    </xf>
    <xf numFmtId="14" fontId="25" fillId="3" borderId="21" xfId="0" applyNumberFormat="1" applyFont="1" applyFill="1" applyBorder="1" applyAlignment="1" applyProtection="1">
      <alignment horizontal="left" vertical="center"/>
    </xf>
    <xf numFmtId="0" fontId="0" fillId="3" borderId="0" xfId="0" applyFill="1" applyBorder="1" applyAlignment="1" applyProtection="1">
      <alignment horizontal="center"/>
    </xf>
    <xf numFmtId="0" fontId="17" fillId="11" borderId="31" xfId="0" applyFont="1" applyFill="1" applyBorder="1" applyAlignment="1" applyProtection="1">
      <alignment horizontal="center" vertical="center"/>
      <protection locked="0"/>
    </xf>
    <xf numFmtId="0" fontId="17" fillId="11" borderId="30" xfId="0" applyFont="1" applyFill="1" applyBorder="1" applyAlignment="1" applyProtection="1">
      <alignment horizontal="center" vertical="center"/>
      <protection locked="0"/>
    </xf>
    <xf numFmtId="0" fontId="0" fillId="10" borderId="3" xfId="0" applyFill="1" applyBorder="1" applyAlignment="1" applyProtection="1">
      <alignment horizontal="center"/>
      <protection locked="0"/>
    </xf>
    <xf numFmtId="0" fontId="19" fillId="6" borderId="40" xfId="0" applyFont="1" applyFill="1" applyBorder="1" applyAlignment="1" applyProtection="1">
      <alignment horizontal="center" vertical="center"/>
    </xf>
    <xf numFmtId="0" fontId="19" fillId="6" borderId="38" xfId="0" applyFont="1" applyFill="1" applyBorder="1" applyAlignment="1" applyProtection="1">
      <alignment horizontal="center" vertical="center"/>
    </xf>
    <xf numFmtId="0" fontId="13" fillId="4" borderId="6" xfId="0" applyFont="1" applyFill="1" applyBorder="1" applyAlignment="1" applyProtection="1">
      <alignment horizontal="left" vertical="top" wrapText="1"/>
    </xf>
    <xf numFmtId="0" fontId="13" fillId="4" borderId="7" xfId="0" applyFont="1" applyFill="1" applyBorder="1" applyAlignment="1" applyProtection="1">
      <alignment horizontal="left" vertical="top" wrapText="1"/>
    </xf>
    <xf numFmtId="0" fontId="13" fillId="4" borderId="8" xfId="0" applyFont="1" applyFill="1" applyBorder="1" applyAlignment="1" applyProtection="1">
      <alignment horizontal="left" vertical="top" wrapText="1"/>
    </xf>
    <xf numFmtId="0" fontId="11" fillId="5" borderId="9" xfId="0" applyFont="1" applyFill="1" applyBorder="1" applyAlignment="1" applyProtection="1">
      <alignment horizontal="center" vertical="top" wrapText="1"/>
      <protection locked="0"/>
    </xf>
    <xf numFmtId="0" fontId="11" fillId="5" borderId="0" xfId="0" applyFont="1" applyFill="1" applyBorder="1" applyAlignment="1" applyProtection="1">
      <alignment horizontal="center" vertical="top" wrapText="1"/>
      <protection locked="0"/>
    </xf>
    <xf numFmtId="0" fontId="11" fillId="5" borderId="10" xfId="0" applyFont="1" applyFill="1" applyBorder="1" applyAlignment="1" applyProtection="1">
      <alignment horizontal="center" vertical="top" wrapText="1"/>
      <protection locked="0"/>
    </xf>
    <xf numFmtId="0" fontId="11" fillId="5" borderId="20" xfId="0" applyFont="1" applyFill="1" applyBorder="1" applyAlignment="1" applyProtection="1">
      <alignment horizontal="center" vertical="top" wrapText="1"/>
      <protection locked="0"/>
    </xf>
    <xf numFmtId="0" fontId="11" fillId="5" borderId="21" xfId="0" applyFont="1" applyFill="1" applyBorder="1" applyAlignment="1" applyProtection="1">
      <alignment horizontal="center" vertical="top" wrapText="1"/>
      <protection locked="0"/>
    </xf>
    <xf numFmtId="0" fontId="11" fillId="5" borderId="22" xfId="0" applyFont="1" applyFill="1" applyBorder="1" applyAlignment="1" applyProtection="1">
      <alignment horizontal="center" vertical="top" wrapText="1"/>
      <protection locked="0"/>
    </xf>
    <xf numFmtId="0" fontId="0" fillId="10" borderId="26" xfId="0" applyFill="1" applyBorder="1" applyAlignment="1" applyProtection="1">
      <alignment horizontal="center"/>
      <protection locked="0"/>
    </xf>
    <xf numFmtId="0" fontId="0" fillId="10" borderId="27" xfId="0" applyFill="1" applyBorder="1" applyAlignment="1" applyProtection="1">
      <alignment horizontal="center"/>
      <protection locked="0"/>
    </xf>
    <xf numFmtId="0" fontId="0" fillId="10" borderId="24" xfId="0" applyFill="1" applyBorder="1" applyAlignment="1" applyProtection="1">
      <alignment horizontal="center"/>
      <protection locked="0"/>
    </xf>
    <xf numFmtId="0" fontId="0" fillId="10" borderId="23" xfId="0" applyFill="1" applyBorder="1" applyAlignment="1" applyProtection="1">
      <alignment horizontal="center"/>
      <protection locked="0"/>
    </xf>
    <xf numFmtId="0" fontId="21" fillId="2" borderId="8" xfId="0" applyFont="1" applyFill="1" applyBorder="1" applyAlignment="1" applyProtection="1">
      <alignment horizontal="center" vertical="center" wrapText="1"/>
    </xf>
    <xf numFmtId="0" fontId="21" fillId="2" borderId="5" xfId="0" applyFont="1" applyFill="1" applyBorder="1" applyAlignment="1" applyProtection="1">
      <alignment horizontal="center" vertical="center" wrapText="1"/>
    </xf>
    <xf numFmtId="0" fontId="21" fillId="2" borderId="35" xfId="0" applyFont="1" applyFill="1" applyBorder="1" applyAlignment="1" applyProtection="1">
      <alignment horizontal="center" vertical="center" wrapText="1"/>
    </xf>
    <xf numFmtId="0" fontId="0" fillId="10" borderId="34" xfId="0" applyFill="1" applyBorder="1" applyAlignment="1" applyProtection="1">
      <alignment horizontal="center"/>
      <protection locked="0"/>
    </xf>
    <xf numFmtId="0" fontId="19" fillId="8" borderId="29" xfId="0" applyFont="1" applyFill="1" applyBorder="1" applyAlignment="1" applyProtection="1">
      <alignment horizontal="center" vertical="center"/>
    </xf>
    <xf numFmtId="0" fontId="19" fillId="8" borderId="37" xfId="0" applyFont="1" applyFill="1" applyBorder="1" applyAlignment="1" applyProtection="1">
      <alignment horizontal="center" vertical="center"/>
    </xf>
    <xf numFmtId="0" fontId="19" fillId="8" borderId="41" xfId="0" applyFont="1" applyFill="1" applyBorder="1" applyAlignment="1" applyProtection="1">
      <alignment horizontal="center" vertical="center"/>
    </xf>
    <xf numFmtId="0" fontId="19" fillId="8" borderId="31" xfId="0" applyFont="1" applyFill="1" applyBorder="1" applyAlignment="1" applyProtection="1">
      <alignment horizontal="center" vertical="center"/>
    </xf>
    <xf numFmtId="0" fontId="21" fillId="2" borderId="6" xfId="0" applyFont="1" applyFill="1" applyBorder="1" applyAlignment="1" applyProtection="1">
      <alignment horizontal="center" vertical="center" wrapText="1"/>
    </xf>
    <xf numFmtId="0" fontId="21" fillId="2" borderId="9" xfId="0" applyFont="1" applyFill="1" applyBorder="1" applyAlignment="1" applyProtection="1">
      <alignment horizontal="center" vertical="center" wrapText="1"/>
    </xf>
    <xf numFmtId="0" fontId="13" fillId="4" borderId="6" xfId="0" applyFont="1" applyFill="1" applyBorder="1" applyAlignment="1" applyProtection="1">
      <alignment horizontal="left" vertical="center" wrapText="1"/>
    </xf>
    <xf numFmtId="0" fontId="13" fillId="4" borderId="7" xfId="0" applyFont="1" applyFill="1" applyBorder="1" applyAlignment="1" applyProtection="1">
      <alignment horizontal="left" vertical="center" wrapText="1"/>
    </xf>
    <xf numFmtId="0" fontId="13" fillId="4" borderId="8" xfId="0" applyFont="1" applyFill="1" applyBorder="1" applyAlignment="1" applyProtection="1">
      <alignment horizontal="left" vertical="center" wrapText="1"/>
    </xf>
  </cellXfs>
  <cellStyles count="1">
    <cellStyle name="Normal" xfId="0" builtinId="0"/>
  </cellStyles>
  <dxfs count="4">
    <dxf>
      <font>
        <color rgb="FFFF0000"/>
      </font>
      <fill>
        <patternFill>
          <bgColor rgb="FFFFC000"/>
        </patternFill>
      </fill>
    </dxf>
    <dxf>
      <font>
        <color rgb="FFFF0000"/>
      </font>
      <fill>
        <patternFill>
          <bgColor rgb="FFFFC000"/>
        </patternFill>
      </fill>
    </dxf>
    <dxf>
      <font>
        <color rgb="FFFF0000"/>
      </font>
      <fill>
        <patternFill>
          <bgColor rgb="FFFFC000"/>
        </patternFill>
      </fill>
    </dxf>
    <dxf>
      <font>
        <color rgb="FFFF0000"/>
      </font>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57150</xdr:rowOff>
    </xdr:from>
    <xdr:to>
      <xdr:col>1</xdr:col>
      <xdr:colOff>2428875</xdr:colOff>
      <xdr:row>4</xdr:row>
      <xdr:rowOff>171450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200025"/>
          <a:ext cx="2428875" cy="952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1</xdr:row>
      <xdr:rowOff>47625</xdr:rowOff>
    </xdr:from>
    <xdr:to>
      <xdr:col>1</xdr:col>
      <xdr:colOff>2552700</xdr:colOff>
      <xdr:row>4</xdr:row>
      <xdr:rowOff>161925</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5275" y="190500"/>
          <a:ext cx="2428875" cy="952500"/>
        </a:xfrm>
        <a:prstGeom prst="rect">
          <a:avLst/>
        </a:prstGeom>
      </xdr:spPr>
    </xdr:pic>
    <xdr:clientData/>
  </xdr:twoCellAnchor>
  <xdr:twoCellAnchor editAs="oneCell">
    <xdr:from>
      <xdr:col>1</xdr:col>
      <xdr:colOff>123825</xdr:colOff>
      <xdr:row>1</xdr:row>
      <xdr:rowOff>47625</xdr:rowOff>
    </xdr:from>
    <xdr:to>
      <xdr:col>1</xdr:col>
      <xdr:colOff>2552700</xdr:colOff>
      <xdr:row>4</xdr:row>
      <xdr:rowOff>161925</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5275" y="190500"/>
          <a:ext cx="2428875" cy="952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57150</xdr:rowOff>
    </xdr:from>
    <xdr:to>
      <xdr:col>2</xdr:col>
      <xdr:colOff>133350</xdr:colOff>
      <xdr:row>4</xdr:row>
      <xdr:rowOff>171450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7175" y="200025"/>
          <a:ext cx="2428875" cy="952500"/>
        </a:xfrm>
        <a:prstGeom prst="rect">
          <a:avLst/>
        </a:prstGeom>
      </xdr:spPr>
    </xdr:pic>
    <xdr:clientData/>
  </xdr:twoCellAnchor>
  <xdr:twoCellAnchor editAs="oneCell">
    <xdr:from>
      <xdr:col>1</xdr:col>
      <xdr:colOff>0</xdr:colOff>
      <xdr:row>1</xdr:row>
      <xdr:rowOff>57150</xdr:rowOff>
    </xdr:from>
    <xdr:to>
      <xdr:col>2</xdr:col>
      <xdr:colOff>133350</xdr:colOff>
      <xdr:row>4</xdr:row>
      <xdr:rowOff>171450</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 y="200025"/>
          <a:ext cx="2428875" cy="952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57150</xdr:rowOff>
    </xdr:from>
    <xdr:to>
      <xdr:col>1</xdr:col>
      <xdr:colOff>2428875</xdr:colOff>
      <xdr:row>4</xdr:row>
      <xdr:rowOff>171450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200025"/>
          <a:ext cx="2428875" cy="9525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57150</xdr:rowOff>
    </xdr:from>
    <xdr:to>
      <xdr:col>1</xdr:col>
      <xdr:colOff>2428875</xdr:colOff>
      <xdr:row>4</xdr:row>
      <xdr:rowOff>171450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200025"/>
          <a:ext cx="2428875" cy="9525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0"/>
  <sheetViews>
    <sheetView tabSelected="1" workbookViewId="0">
      <selection activeCell="C27" sqref="C27"/>
    </sheetView>
  </sheetViews>
  <sheetFormatPr baseColWidth="10" defaultColWidth="9.140625" defaultRowHeight="30" customHeight="1" x14ac:dyDescent="0.25"/>
  <cols>
    <col min="1" max="1" width="1.5703125" style="1" customWidth="1"/>
    <col min="2" max="2" width="42.42578125" style="3" customWidth="1"/>
    <col min="3" max="3" width="21.5703125" style="1" customWidth="1"/>
    <col min="4" max="4" width="32" style="1" customWidth="1"/>
    <col min="5" max="5" width="14" style="1" customWidth="1"/>
    <col min="6" max="6" width="13.5703125" style="1" customWidth="1"/>
    <col min="7" max="7" width="23.140625" style="1" customWidth="1"/>
    <col min="8" max="8" width="26.85546875" style="1" customWidth="1"/>
    <col min="9" max="9" width="18.5703125" style="1" customWidth="1"/>
    <col min="10" max="10" width="16.5703125" style="1" customWidth="1"/>
    <col min="11" max="16384" width="9.140625" style="1"/>
  </cols>
  <sheetData>
    <row r="1" spans="2:10" ht="11.25" customHeight="1" thickBot="1" x14ac:dyDescent="0.3">
      <c r="B1" s="1"/>
    </row>
    <row r="2" spans="2:10" ht="30" customHeight="1" x14ac:dyDescent="0.3">
      <c r="B2" s="4"/>
      <c r="C2" s="5"/>
      <c r="D2" s="5"/>
      <c r="E2" s="5"/>
      <c r="F2" s="5"/>
      <c r="G2" s="5"/>
      <c r="H2" s="5"/>
      <c r="I2" s="5"/>
      <c r="J2" s="6"/>
    </row>
    <row r="3" spans="2:10" ht="18.75" customHeight="1" x14ac:dyDescent="0.3">
      <c r="B3" s="7"/>
      <c r="C3" s="8" t="s">
        <v>0</v>
      </c>
      <c r="D3" s="8"/>
      <c r="E3" s="8"/>
      <c r="F3" s="8"/>
      <c r="G3" s="8"/>
      <c r="H3" s="8"/>
      <c r="I3" s="8"/>
      <c r="J3" s="9"/>
    </row>
    <row r="4" spans="2:10" ht="17.25" customHeight="1" x14ac:dyDescent="0.3">
      <c r="B4" s="7"/>
      <c r="C4" s="8" t="s">
        <v>121</v>
      </c>
      <c r="D4" s="51"/>
      <c r="E4" s="8"/>
      <c r="F4" s="8"/>
      <c r="G4" s="8"/>
      <c r="H4" s="8"/>
      <c r="I4" s="8"/>
      <c r="J4" s="9"/>
    </row>
    <row r="5" spans="2:10" ht="15.75" customHeight="1" x14ac:dyDescent="0.3">
      <c r="B5" s="7"/>
      <c r="C5" s="8"/>
      <c r="D5" s="8"/>
      <c r="E5" s="8"/>
      <c r="F5" s="8"/>
      <c r="G5" s="8"/>
      <c r="H5" s="8"/>
      <c r="I5" s="8"/>
      <c r="J5" s="9"/>
    </row>
    <row r="6" spans="2:10" s="2" customFormat="1" ht="38.25" customHeight="1" x14ac:dyDescent="0.25">
      <c r="B6" s="52" t="s">
        <v>17</v>
      </c>
      <c r="C6" s="53"/>
      <c r="D6" s="53"/>
      <c r="E6" s="53"/>
      <c r="F6" s="53"/>
      <c r="G6" s="53"/>
      <c r="H6" s="53"/>
      <c r="I6" s="53"/>
      <c r="J6" s="54"/>
    </row>
    <row r="7" spans="2:10" s="2" customFormat="1" ht="23.25" customHeight="1" thickBot="1" x14ac:dyDescent="0.3">
      <c r="B7" s="198" t="s">
        <v>18</v>
      </c>
      <c r="C7" s="199"/>
      <c r="D7" s="199"/>
      <c r="E7" s="199"/>
      <c r="F7" s="199"/>
      <c r="G7" s="199"/>
      <c r="H7" s="199"/>
      <c r="I7" s="199"/>
      <c r="J7" s="200"/>
    </row>
    <row r="8" spans="2:10" s="10" customFormat="1" ht="30" customHeight="1" x14ac:dyDescent="0.25">
      <c r="B8" s="201" t="s">
        <v>19</v>
      </c>
      <c r="C8" s="202"/>
      <c r="D8" s="202"/>
      <c r="E8" s="202"/>
      <c r="F8" s="202"/>
      <c r="G8" s="202"/>
      <c r="H8" s="202"/>
      <c r="I8" s="202"/>
      <c r="J8" s="203"/>
    </row>
    <row r="9" spans="2:10" s="10" customFormat="1" ht="30" customHeight="1" x14ac:dyDescent="0.25">
      <c r="B9" s="195" t="s">
        <v>20</v>
      </c>
      <c r="C9" s="196"/>
      <c r="D9" s="196"/>
      <c r="E9" s="196"/>
      <c r="F9" s="196"/>
      <c r="G9" s="196"/>
      <c r="H9" s="196"/>
      <c r="I9" s="196"/>
      <c r="J9" s="197"/>
    </row>
    <row r="10" spans="2:10" s="10" customFormat="1" ht="30" customHeight="1" x14ac:dyDescent="0.25">
      <c r="B10" s="195" t="s">
        <v>21</v>
      </c>
      <c r="C10" s="196"/>
      <c r="D10" s="196"/>
      <c r="E10" s="196"/>
      <c r="F10" s="196"/>
      <c r="G10" s="196"/>
      <c r="H10" s="196"/>
      <c r="I10" s="196"/>
      <c r="J10" s="197"/>
    </row>
    <row r="11" spans="2:10" s="10" customFormat="1" ht="30" customHeight="1" x14ac:dyDescent="0.25">
      <c r="B11" s="195" t="s">
        <v>22</v>
      </c>
      <c r="C11" s="196"/>
      <c r="D11" s="196"/>
      <c r="E11" s="196"/>
      <c r="F11" s="196"/>
      <c r="G11" s="196"/>
      <c r="H11" s="196"/>
      <c r="I11" s="196"/>
      <c r="J11" s="197"/>
    </row>
    <row r="12" spans="2:10" s="10" customFormat="1" ht="30" customHeight="1" x14ac:dyDescent="0.25">
      <c r="B12" s="195" t="s">
        <v>23</v>
      </c>
      <c r="C12" s="196"/>
      <c r="D12" s="196"/>
      <c r="E12" s="196"/>
      <c r="F12" s="196"/>
      <c r="G12" s="196"/>
      <c r="H12" s="196"/>
      <c r="I12" s="196"/>
      <c r="J12" s="197"/>
    </row>
    <row r="13" spans="2:10" s="10" customFormat="1" ht="45.75" customHeight="1" x14ac:dyDescent="0.25">
      <c r="B13" s="195" t="s">
        <v>24</v>
      </c>
      <c r="C13" s="196"/>
      <c r="D13" s="196"/>
      <c r="E13" s="196"/>
      <c r="F13" s="196"/>
      <c r="G13" s="196"/>
      <c r="H13" s="196"/>
      <c r="I13" s="196"/>
      <c r="J13" s="197"/>
    </row>
    <row r="14" spans="2:10" s="10" customFormat="1" ht="30" customHeight="1" x14ac:dyDescent="0.25">
      <c r="B14" s="195" t="s">
        <v>25</v>
      </c>
      <c r="C14" s="196"/>
      <c r="D14" s="196"/>
      <c r="E14" s="196"/>
      <c r="F14" s="196"/>
      <c r="G14" s="196"/>
      <c r="H14" s="196"/>
      <c r="I14" s="196"/>
      <c r="J14" s="197"/>
    </row>
    <row r="15" spans="2:10" s="10" customFormat="1" ht="30" customHeight="1" x14ac:dyDescent="0.25">
      <c r="B15" s="195" t="s">
        <v>26</v>
      </c>
      <c r="C15" s="196"/>
      <c r="D15" s="196"/>
      <c r="E15" s="196"/>
      <c r="F15" s="196"/>
      <c r="G15" s="196"/>
      <c r="H15" s="196"/>
      <c r="I15" s="196"/>
      <c r="J15" s="197"/>
    </row>
    <row r="16" spans="2:10" s="10" customFormat="1" ht="30" customHeight="1" x14ac:dyDescent="0.25">
      <c r="B16" s="195" t="s">
        <v>27</v>
      </c>
      <c r="C16" s="196"/>
      <c r="D16" s="196"/>
      <c r="E16" s="196"/>
      <c r="F16" s="196"/>
      <c r="G16" s="196"/>
      <c r="H16" s="196"/>
      <c r="I16" s="196"/>
      <c r="J16" s="197"/>
    </row>
    <row r="17" spans="2:10" s="10" customFormat="1" ht="50.25" customHeight="1" x14ac:dyDescent="0.25">
      <c r="B17" s="195" t="s">
        <v>28</v>
      </c>
      <c r="C17" s="196"/>
      <c r="D17" s="196"/>
      <c r="E17" s="196"/>
      <c r="F17" s="196"/>
      <c r="G17" s="196"/>
      <c r="H17" s="196"/>
      <c r="I17" s="196"/>
      <c r="J17" s="197"/>
    </row>
    <row r="18" spans="2:10" s="10" customFormat="1" ht="30" customHeight="1" x14ac:dyDescent="0.25">
      <c r="B18" s="195" t="s">
        <v>29</v>
      </c>
      <c r="C18" s="196"/>
      <c r="D18" s="196"/>
      <c r="E18" s="196"/>
      <c r="F18" s="196"/>
      <c r="G18" s="196"/>
      <c r="H18" s="196"/>
      <c r="I18" s="196"/>
      <c r="J18" s="197"/>
    </row>
    <row r="19" spans="2:10" s="10" customFormat="1" ht="41.25" customHeight="1" x14ac:dyDescent="0.25">
      <c r="B19" s="195" t="s">
        <v>30</v>
      </c>
      <c r="C19" s="196"/>
      <c r="D19" s="196"/>
      <c r="E19" s="196"/>
      <c r="F19" s="196"/>
      <c r="G19" s="196"/>
      <c r="H19" s="196"/>
      <c r="I19" s="196"/>
      <c r="J19" s="197"/>
    </row>
    <row r="20" spans="2:10" s="10" customFormat="1" ht="30" customHeight="1" thickBot="1" x14ac:dyDescent="0.3">
      <c r="B20" s="204" t="s">
        <v>31</v>
      </c>
      <c r="C20" s="205"/>
      <c r="D20" s="205"/>
      <c r="E20" s="205"/>
      <c r="F20" s="205"/>
      <c r="G20" s="205"/>
      <c r="H20" s="205"/>
      <c r="I20" s="205"/>
      <c r="J20" s="206"/>
    </row>
  </sheetData>
  <sheetProtection algorithmName="SHA-512" hashValue="VyZYb8v20rUIWn/GfhGXuWRHulF8mTZTlXXtdxN0jwMMoDwumjMxSAWl565KQIwmKUqX+mHcyHs7q6Q+5cdtqQ==" saltValue="WZN1Cheod5Te9Ui2BxusnA==" spinCount="100000" sheet="1" objects="1" scenarios="1" selectLockedCells="1"/>
  <mergeCells count="14">
    <mergeCell ref="B19:J19"/>
    <mergeCell ref="B20:J20"/>
    <mergeCell ref="B14:J14"/>
    <mergeCell ref="B15:J15"/>
    <mergeCell ref="B16:J16"/>
    <mergeCell ref="B17:J17"/>
    <mergeCell ref="B18:J18"/>
    <mergeCell ref="B13:J13"/>
    <mergeCell ref="B7:J7"/>
    <mergeCell ref="B8:J8"/>
    <mergeCell ref="B9:J9"/>
    <mergeCell ref="B10:J10"/>
    <mergeCell ref="B11:J11"/>
    <mergeCell ref="B12:J12"/>
  </mergeCells>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0"/>
  <sheetViews>
    <sheetView workbookViewId="0">
      <selection activeCell="B10" sqref="B10"/>
    </sheetView>
  </sheetViews>
  <sheetFormatPr baseColWidth="10" defaultColWidth="9.140625" defaultRowHeight="30" customHeight="1" x14ac:dyDescent="0.25"/>
  <cols>
    <col min="1" max="1" width="2.5703125" style="1" customWidth="1"/>
    <col min="2" max="2" width="39" style="2" customWidth="1"/>
    <col min="3" max="3" width="57.7109375" style="1" customWidth="1"/>
    <col min="4" max="4" width="52.85546875" style="1" customWidth="1"/>
    <col min="5" max="6" width="9.140625" style="1" hidden="1" customWidth="1"/>
    <col min="7" max="7" width="17.42578125" style="1" customWidth="1"/>
    <col min="8" max="16384" width="9.140625" style="1"/>
  </cols>
  <sheetData>
    <row r="1" spans="2:6" ht="11.25" customHeight="1" thickBot="1" x14ac:dyDescent="0.3"/>
    <row r="2" spans="2:6" ht="30" customHeight="1" x14ac:dyDescent="0.3">
      <c r="B2" s="144"/>
      <c r="C2" s="58" t="s">
        <v>0</v>
      </c>
      <c r="D2" s="153"/>
      <c r="E2" s="222" t="s">
        <v>139</v>
      </c>
      <c r="F2" s="223"/>
    </row>
    <row r="3" spans="2:6" ht="18.75" customHeight="1" x14ac:dyDescent="0.3">
      <c r="B3" s="145"/>
      <c r="C3" s="60"/>
      <c r="D3" s="154"/>
      <c r="E3" s="224"/>
      <c r="F3" s="225"/>
    </row>
    <row r="4" spans="2:6" ht="17.25" customHeight="1" x14ac:dyDescent="0.3">
      <c r="B4" s="145"/>
      <c r="C4" s="60" t="s">
        <v>146</v>
      </c>
      <c r="D4" s="154"/>
      <c r="E4" s="224"/>
      <c r="F4" s="225"/>
    </row>
    <row r="5" spans="2:6" ht="15.75" customHeight="1" thickBot="1" x14ac:dyDescent="0.35">
      <c r="B5" s="145"/>
      <c r="C5" s="60"/>
      <c r="D5" s="154"/>
      <c r="E5" s="224"/>
      <c r="F5" s="225"/>
    </row>
    <row r="6" spans="2:6" ht="30.75" customHeight="1" x14ac:dyDescent="0.25">
      <c r="B6" s="216" t="s">
        <v>7</v>
      </c>
      <c r="C6" s="217"/>
      <c r="D6" s="218"/>
      <c r="E6" s="149" t="s">
        <v>140</v>
      </c>
      <c r="F6" s="132">
        <f>TOTAL_A</f>
        <v>0</v>
      </c>
    </row>
    <row r="7" spans="2:6" ht="30" customHeight="1" x14ac:dyDescent="0.3">
      <c r="B7" s="136" t="s">
        <v>1</v>
      </c>
      <c r="C7" s="137" t="s">
        <v>2</v>
      </c>
      <c r="D7" s="138" t="s">
        <v>3</v>
      </c>
      <c r="E7" s="150" t="s">
        <v>141</v>
      </c>
      <c r="F7" s="133">
        <f>TOTAL_B</f>
        <v>0</v>
      </c>
    </row>
    <row r="8" spans="2:6" ht="30" customHeight="1" x14ac:dyDescent="0.25">
      <c r="B8" s="139"/>
      <c r="C8" s="140"/>
      <c r="D8" s="141"/>
      <c r="E8" s="151" t="s">
        <v>142</v>
      </c>
      <c r="F8" s="134">
        <f>TOTAL_C</f>
        <v>0</v>
      </c>
    </row>
    <row r="9" spans="2:6" ht="30" customHeight="1" thickBot="1" x14ac:dyDescent="0.35">
      <c r="B9" s="136" t="s">
        <v>4</v>
      </c>
      <c r="C9" s="137" t="s">
        <v>5</v>
      </c>
      <c r="D9" s="138" t="s">
        <v>33</v>
      </c>
      <c r="E9" s="152" t="s">
        <v>143</v>
      </c>
      <c r="F9" s="135">
        <f>SUM(TOTAL_A,TOTAL_B,TOTAL_C)</f>
        <v>0</v>
      </c>
    </row>
    <row r="10" spans="2:6" s="3" customFormat="1" ht="30" customHeight="1" x14ac:dyDescent="0.25">
      <c r="B10" s="139"/>
      <c r="C10" s="140"/>
      <c r="D10" s="141"/>
    </row>
    <row r="11" spans="2:6" ht="30" customHeight="1" x14ac:dyDescent="0.3">
      <c r="B11" s="146" t="s">
        <v>78</v>
      </c>
      <c r="C11" s="147" t="s">
        <v>79</v>
      </c>
      <c r="D11" s="138" t="s">
        <v>6</v>
      </c>
    </row>
    <row r="12" spans="2:6" s="3" customFormat="1" ht="30" customHeight="1" x14ac:dyDescent="0.25">
      <c r="B12" s="148"/>
      <c r="C12" s="131"/>
      <c r="D12" s="155"/>
    </row>
    <row r="13" spans="2:6" ht="30" customHeight="1" x14ac:dyDescent="0.3">
      <c r="B13" s="219" t="s">
        <v>32</v>
      </c>
      <c r="C13" s="220"/>
      <c r="D13" s="221"/>
    </row>
    <row r="14" spans="2:6" s="3" customFormat="1" ht="30" customHeight="1" thickBot="1" x14ac:dyDescent="0.3">
      <c r="B14" s="207"/>
      <c r="C14" s="208"/>
      <c r="D14" s="209"/>
    </row>
    <row r="15" spans="2:6" s="3" customFormat="1" ht="30" customHeight="1" x14ac:dyDescent="0.3">
      <c r="B15" s="219" t="s">
        <v>144</v>
      </c>
      <c r="C15" s="220"/>
      <c r="D15" s="221"/>
    </row>
    <row r="16" spans="2:6" ht="30" customHeight="1" thickBot="1" x14ac:dyDescent="0.3">
      <c r="B16" s="207"/>
      <c r="C16" s="208"/>
      <c r="D16" s="209"/>
    </row>
    <row r="17" spans="2:4" ht="30" customHeight="1" x14ac:dyDescent="0.3">
      <c r="B17" s="210" t="s">
        <v>145</v>
      </c>
      <c r="C17" s="211"/>
      <c r="D17" s="212"/>
    </row>
    <row r="18" spans="2:4" ht="30" customHeight="1" x14ac:dyDescent="0.25">
      <c r="B18" s="213"/>
      <c r="C18" s="214"/>
      <c r="D18" s="215"/>
    </row>
    <row r="19" spans="2:4" ht="30" customHeight="1" x14ac:dyDescent="0.25">
      <c r="B19" s="213"/>
      <c r="C19" s="214"/>
      <c r="D19" s="215"/>
    </row>
    <row r="20" spans="2:4" ht="30" customHeight="1" thickBot="1" x14ac:dyDescent="0.3">
      <c r="B20" s="207"/>
      <c r="C20" s="208"/>
      <c r="D20" s="209"/>
    </row>
  </sheetData>
  <sheetProtection algorithmName="SHA-512" hashValue="7IT7sEnI4NgkBRskmonB6dD5lNqws2KsostJ4peMp8DI0k5fEZWGPj4s6/pWJ5fdZDkJI5s11ePyuKBqnjCdlQ==" saltValue="QfMtbSt2Jia4cQVu/UKpCQ==" spinCount="100000" sheet="1" objects="1" scenarios="1" selectLockedCells="1"/>
  <mergeCells count="10">
    <mergeCell ref="B6:D6"/>
    <mergeCell ref="B13:D13"/>
    <mergeCell ref="B14:D14"/>
    <mergeCell ref="E2:F5"/>
    <mergeCell ref="B15:D15"/>
    <mergeCell ref="B16:D16"/>
    <mergeCell ref="B17:D17"/>
    <mergeCell ref="B18:D18"/>
    <mergeCell ref="B19:D19"/>
    <mergeCell ref="B20:D20"/>
  </mergeCells>
  <dataValidations count="3">
    <dataValidation type="list" allowBlank="1" showInputMessage="1" showErrorMessage="1" sqref="B12">
      <formula1>CURSO</formula1>
    </dataValidation>
    <dataValidation type="list" allowBlank="1" showInputMessage="1" showErrorMessage="1" sqref="B14">
      <formula1>PROGRAMA</formula1>
    </dataValidation>
    <dataValidation allowBlank="1" showInputMessage="1" showErrorMessage="1" promptTitle="Introduzca una fecha" prompt="Introduzca una fecha en formato dd/mm/aaaa" sqref="C12:D12"/>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1"/>
  <sheetViews>
    <sheetView topLeftCell="A15" workbookViewId="0">
      <selection activeCell="B39" sqref="B39:E41"/>
    </sheetView>
  </sheetViews>
  <sheetFormatPr baseColWidth="10" defaultColWidth="9.140625" defaultRowHeight="30" customHeight="1" x14ac:dyDescent="0.3"/>
  <cols>
    <col min="1" max="1" width="3.85546875" style="55" customWidth="1"/>
    <col min="2" max="2" width="34.42578125" style="65" customWidth="1"/>
    <col min="3" max="3" width="66" style="55" customWidth="1"/>
    <col min="4" max="4" width="17" style="55" customWidth="1"/>
    <col min="5" max="5" width="21.140625" style="56" customWidth="1"/>
    <col min="6" max="7" width="17.5703125" style="118" hidden="1" customWidth="1"/>
    <col min="8" max="8" width="41" style="55" hidden="1" customWidth="1"/>
    <col min="9" max="16384" width="9.140625" style="55"/>
  </cols>
  <sheetData>
    <row r="1" spans="2:8" ht="11.25" customHeight="1" thickBot="1" x14ac:dyDescent="0.35">
      <c r="B1" s="55"/>
    </row>
    <row r="2" spans="2:8" ht="30" customHeight="1" x14ac:dyDescent="0.3">
      <c r="B2" s="57"/>
      <c r="C2" s="58" t="s">
        <v>0</v>
      </c>
      <c r="D2" s="58"/>
      <c r="E2" s="107"/>
      <c r="F2" s="259" t="s">
        <v>135</v>
      </c>
      <c r="G2" s="242" t="s">
        <v>136</v>
      </c>
      <c r="H2" s="242" t="s">
        <v>147</v>
      </c>
    </row>
    <row r="3" spans="2:8" ht="18.75" customHeight="1" x14ac:dyDescent="0.3">
      <c r="B3" s="59"/>
      <c r="C3" s="60" t="s">
        <v>121</v>
      </c>
      <c r="D3" s="60"/>
      <c r="E3" s="108"/>
      <c r="F3" s="260"/>
      <c r="G3" s="243"/>
      <c r="H3" s="243"/>
    </row>
    <row r="4" spans="2:8" ht="17.25" customHeight="1" x14ac:dyDescent="0.25">
      <c r="B4" s="59"/>
      <c r="C4" s="226" t="str">
        <f>CONCATENATE(IF(SOL_NOMBRE&lt;&gt;"",UPPER(SOL_NOMBRE),"")," ",UPPER(SOL_APELLIDOS),IF(SOL_NIF&lt;&gt;"", CONCATENATE(" ( ",    SOL_NIF," ) "),""))</f>
        <v xml:space="preserve"> </v>
      </c>
      <c r="D4" s="228" t="str">
        <f>IF( AND(SOL_FECHA_INI&lt;&gt;"",SOL_FECHA_FIN&lt;&gt;""),"Intervalo de fechas evaluable","")</f>
        <v/>
      </c>
      <c r="E4" s="229"/>
      <c r="F4" s="260"/>
      <c r="G4" s="243"/>
      <c r="H4" s="243"/>
    </row>
    <row r="5" spans="2:8" ht="15.75" customHeight="1" thickBot="1" x14ac:dyDescent="0.35">
      <c r="B5" s="59"/>
      <c r="C5" s="227"/>
      <c r="D5" s="142" t="str">
        <f>IF(ISBLANK(SOL_FECHA_INI),"",SOL_FECHA_INI)</f>
        <v/>
      </c>
      <c r="E5" s="143" t="str">
        <f>IF(ISBLANK(SOL_FECHA_FIN),"",SOL_FECHA_FIN+365)</f>
        <v/>
      </c>
      <c r="F5" s="123"/>
      <c r="G5" s="244"/>
      <c r="H5" s="244"/>
    </row>
    <row r="6" spans="2:8" s="63" customFormat="1" ht="38.25" customHeight="1" thickBot="1" x14ac:dyDescent="0.3">
      <c r="B6" s="61" t="s">
        <v>86</v>
      </c>
      <c r="C6" s="62"/>
      <c r="D6" s="62"/>
      <c r="E6" s="109" t="s">
        <v>8</v>
      </c>
      <c r="F6" s="124">
        <f>MIN(40,SUM(F7+F8+F9+F10+F27))</f>
        <v>0</v>
      </c>
      <c r="G6" s="119">
        <f>MIN(40,SUM(G7+G8+G9+G10+G27))</f>
        <v>0</v>
      </c>
      <c r="H6" s="156"/>
    </row>
    <row r="7" spans="2:8" ht="20.100000000000001" customHeight="1" x14ac:dyDescent="0.3">
      <c r="B7" s="257" t="s">
        <v>34</v>
      </c>
      <c r="C7" s="258"/>
      <c r="D7" s="66"/>
      <c r="E7" s="11"/>
      <c r="F7" s="125">
        <f>IF(OR(D7="",E7=""),0,VLOOKUP(D7,MSI_NO,2,FALSE))</f>
        <v>0</v>
      </c>
      <c r="G7" s="120">
        <f>F7</f>
        <v>0</v>
      </c>
      <c r="H7" s="175"/>
    </row>
    <row r="8" spans="2:8" ht="20.100000000000001" customHeight="1" x14ac:dyDescent="0.25">
      <c r="B8" s="232" t="s">
        <v>35</v>
      </c>
      <c r="C8" s="241"/>
      <c r="D8" s="67"/>
      <c r="E8" s="11"/>
      <c r="F8" s="125">
        <f>IF(OR(D8="",E8=""),0,VLOOKUP(D8,MSI_NO,2,FALSE))</f>
        <v>0</v>
      </c>
      <c r="G8" s="120">
        <f t="shared" ref="G8:G9" si="0">F8</f>
        <v>0</v>
      </c>
      <c r="H8" s="157"/>
    </row>
    <row r="9" spans="2:8" ht="20.100000000000001" customHeight="1" thickBot="1" x14ac:dyDescent="0.3">
      <c r="B9" s="232" t="s">
        <v>36</v>
      </c>
      <c r="C9" s="241"/>
      <c r="D9" s="67"/>
      <c r="E9" s="11"/>
      <c r="F9" s="125">
        <f>IF(OR(D9="",E9=""),0,VLOOKUP(D9,MSI_NO,2,FALSE))</f>
        <v>0</v>
      </c>
      <c r="G9" s="177">
        <f t="shared" si="0"/>
        <v>0</v>
      </c>
      <c r="H9" s="176"/>
    </row>
    <row r="10" spans="2:8" ht="20.100000000000001" customHeight="1" x14ac:dyDescent="0.25">
      <c r="B10" s="238" t="s">
        <v>37</v>
      </c>
      <c r="C10" s="239"/>
      <c r="D10" s="239"/>
      <c r="E10" s="240"/>
      <c r="F10" s="126">
        <f>MIN(12,SUM(F11+F15+F19+F23))</f>
        <v>0</v>
      </c>
      <c r="G10" s="178">
        <f>MIN(12,SUM(G11+G15+G19+G23))</f>
        <v>0</v>
      </c>
      <c r="H10" s="174"/>
    </row>
    <row r="11" spans="2:8" ht="18" customHeight="1" thickBot="1" x14ac:dyDescent="0.3">
      <c r="B11" s="232" t="s">
        <v>38</v>
      </c>
      <c r="C11" s="233"/>
      <c r="D11" s="64" t="s">
        <v>116</v>
      </c>
      <c r="E11" s="130" t="s">
        <v>61</v>
      </c>
      <c r="F11" s="127">
        <f>SUM(F12:F14)</f>
        <v>0</v>
      </c>
      <c r="G11" s="179">
        <f>SUM(G12:G14)</f>
        <v>0</v>
      </c>
      <c r="H11" s="174"/>
    </row>
    <row r="12" spans="2:8" s="68" customFormat="1" ht="16.5" x14ac:dyDescent="0.25">
      <c r="B12" s="230"/>
      <c r="C12" s="231"/>
      <c r="D12" s="67"/>
      <c r="E12" s="11"/>
      <c r="F12" s="128">
        <f>ROUND(IF(AND(B12&lt;&gt;"",E12&lt;&gt;""),D12*(2.5/12),0),3)</f>
        <v>0</v>
      </c>
      <c r="G12" s="103">
        <f>F12</f>
        <v>0</v>
      </c>
      <c r="H12" s="180"/>
    </row>
    <row r="13" spans="2:8" s="68" customFormat="1" ht="16.5" x14ac:dyDescent="0.25">
      <c r="B13" s="230"/>
      <c r="C13" s="231"/>
      <c r="D13" s="67"/>
      <c r="E13" s="11"/>
      <c r="F13" s="128">
        <f>ROUND(IF(AND(B13&lt;&gt;"",E13&lt;&gt;""),D13*(2.5/12),0),3)</f>
        <v>0</v>
      </c>
      <c r="G13" s="99">
        <f t="shared" ref="G13:G14" si="1">F13</f>
        <v>0</v>
      </c>
      <c r="H13" s="158"/>
    </row>
    <row r="14" spans="2:8" s="68" customFormat="1" ht="17.25" thickBot="1" x14ac:dyDescent="0.3">
      <c r="B14" s="230"/>
      <c r="C14" s="231"/>
      <c r="D14" s="67"/>
      <c r="E14" s="11"/>
      <c r="F14" s="128">
        <f>ROUND(IF(AND(B14&lt;&gt;"",E14&lt;&gt;""),D14*(2.5/12),0),3)</f>
        <v>0</v>
      </c>
      <c r="G14" s="99">
        <f t="shared" si="1"/>
        <v>0</v>
      </c>
      <c r="H14" s="181"/>
    </row>
    <row r="15" spans="2:8" ht="18" customHeight="1" x14ac:dyDescent="0.25">
      <c r="B15" s="232" t="s">
        <v>39</v>
      </c>
      <c r="C15" s="233"/>
      <c r="D15" s="64" t="s">
        <v>116</v>
      </c>
      <c r="E15" s="130" t="s">
        <v>61</v>
      </c>
      <c r="F15" s="127">
        <f>SUM(F16:F18)</f>
        <v>0</v>
      </c>
      <c r="G15" s="122">
        <f>SUM(G16:G18)</f>
        <v>0</v>
      </c>
      <c r="H15" s="174"/>
    </row>
    <row r="16" spans="2:8" s="68" customFormat="1" ht="16.5" x14ac:dyDescent="0.25">
      <c r="B16" s="230"/>
      <c r="C16" s="231"/>
      <c r="D16" s="67"/>
      <c r="E16" s="11"/>
      <c r="F16" s="128">
        <f>ROUND(IF(AND(B16&lt;&gt;"",E16&lt;&gt;""),D16*(1.5/12),0),3)</f>
        <v>0</v>
      </c>
      <c r="G16" s="99">
        <f>F16</f>
        <v>0</v>
      </c>
      <c r="H16" s="158"/>
    </row>
    <row r="17" spans="2:8" s="68" customFormat="1" ht="16.5" x14ac:dyDescent="0.25">
      <c r="B17" s="230"/>
      <c r="C17" s="231"/>
      <c r="D17" s="67"/>
      <c r="E17" s="11"/>
      <c r="F17" s="128">
        <f>ROUND(IF(AND(B17&lt;&gt;"",E17&lt;&gt;""),D17*(1.5/12),0),3)</f>
        <v>0</v>
      </c>
      <c r="G17" s="99">
        <f t="shared" ref="G17:G18" si="2">F17</f>
        <v>0</v>
      </c>
      <c r="H17" s="158"/>
    </row>
    <row r="18" spans="2:8" s="68" customFormat="1" ht="16.5" x14ac:dyDescent="0.25">
      <c r="B18" s="230"/>
      <c r="C18" s="231"/>
      <c r="D18" s="67"/>
      <c r="E18" s="11"/>
      <c r="F18" s="128">
        <f t="shared" ref="F18" si="3">ROUND(IF(AND(B18&lt;&gt;"",E18&lt;&gt;""),D18*(1.5/12),0),3)</f>
        <v>0</v>
      </c>
      <c r="G18" s="99">
        <f t="shared" si="2"/>
        <v>0</v>
      </c>
      <c r="H18" s="158"/>
    </row>
    <row r="19" spans="2:8" ht="20.100000000000001" customHeight="1" x14ac:dyDescent="0.25">
      <c r="B19" s="232" t="s">
        <v>40</v>
      </c>
      <c r="C19" s="233"/>
      <c r="D19" s="64" t="s">
        <v>116</v>
      </c>
      <c r="E19" s="130" t="s">
        <v>61</v>
      </c>
      <c r="F19" s="127">
        <f>SUM(F20:F22)</f>
        <v>0</v>
      </c>
      <c r="G19" s="122">
        <f>SUM(G20:G22)</f>
        <v>0</v>
      </c>
      <c r="H19" s="174"/>
    </row>
    <row r="20" spans="2:8" s="68" customFormat="1" ht="20.100000000000001" customHeight="1" x14ac:dyDescent="0.25">
      <c r="B20" s="234"/>
      <c r="C20" s="235"/>
      <c r="D20" s="67"/>
      <c r="E20" s="11"/>
      <c r="F20" s="128">
        <f t="shared" ref="F20:F22" si="4">ROUND(IF(AND(B20&lt;&gt;"",E20&lt;&gt;""),D20*(2.5/12),0),3)</f>
        <v>0</v>
      </c>
      <c r="G20" s="99">
        <f>F20</f>
        <v>0</v>
      </c>
      <c r="H20" s="158"/>
    </row>
    <row r="21" spans="2:8" s="68" customFormat="1" ht="20.100000000000001" customHeight="1" x14ac:dyDescent="0.25">
      <c r="B21" s="230"/>
      <c r="C21" s="231"/>
      <c r="D21" s="67"/>
      <c r="E21" s="11"/>
      <c r="F21" s="128">
        <f t="shared" si="4"/>
        <v>0</v>
      </c>
      <c r="G21" s="99">
        <f t="shared" ref="G21:G22" si="5">F21</f>
        <v>0</v>
      </c>
      <c r="H21" s="158"/>
    </row>
    <row r="22" spans="2:8" s="68" customFormat="1" ht="20.100000000000001" customHeight="1" x14ac:dyDescent="0.25">
      <c r="B22" s="230"/>
      <c r="C22" s="231"/>
      <c r="D22" s="67"/>
      <c r="E22" s="11"/>
      <c r="F22" s="128">
        <f t="shared" si="4"/>
        <v>0</v>
      </c>
      <c r="G22" s="99">
        <f t="shared" si="5"/>
        <v>0</v>
      </c>
      <c r="H22" s="158"/>
    </row>
    <row r="23" spans="2:8" ht="20.100000000000001" customHeight="1" x14ac:dyDescent="0.25">
      <c r="B23" s="232" t="s">
        <v>41</v>
      </c>
      <c r="C23" s="233"/>
      <c r="D23" s="64" t="s">
        <v>116</v>
      </c>
      <c r="E23" s="130" t="s">
        <v>61</v>
      </c>
      <c r="F23" s="127">
        <f>SUM(F24:F26)</f>
        <v>0</v>
      </c>
      <c r="G23" s="122">
        <f>SUM(G24:G26)</f>
        <v>0</v>
      </c>
      <c r="H23" s="174"/>
    </row>
    <row r="24" spans="2:8" s="68" customFormat="1" ht="20.100000000000001" customHeight="1" x14ac:dyDescent="0.25">
      <c r="B24" s="234"/>
      <c r="C24" s="235"/>
      <c r="D24" s="67"/>
      <c r="E24" s="11"/>
      <c r="F24" s="128">
        <f>ROUND(IF(AND(B24&lt;&gt;"",E24&lt;&gt;""),D24*(1.5/12),0),3)</f>
        <v>0</v>
      </c>
      <c r="G24" s="99">
        <f>F24</f>
        <v>0</v>
      </c>
      <c r="H24" s="158"/>
    </row>
    <row r="25" spans="2:8" s="68" customFormat="1" ht="20.100000000000001" customHeight="1" x14ac:dyDescent="0.25">
      <c r="B25" s="230"/>
      <c r="C25" s="231"/>
      <c r="D25" s="67"/>
      <c r="E25" s="11"/>
      <c r="F25" s="128">
        <f t="shared" ref="F25:F26" si="6">ROUND(IF(AND(B25&lt;&gt;"",E25&lt;&gt;""),D25*(1.5/12),0),3)</f>
        <v>0</v>
      </c>
      <c r="G25" s="99">
        <f t="shared" ref="G25:G26" si="7">F25</f>
        <v>0</v>
      </c>
      <c r="H25" s="158"/>
    </row>
    <row r="26" spans="2:8" s="68" customFormat="1" ht="20.100000000000001" customHeight="1" x14ac:dyDescent="0.25">
      <c r="B26" s="230"/>
      <c r="C26" s="231"/>
      <c r="D26" s="67"/>
      <c r="E26" s="11"/>
      <c r="F26" s="128">
        <f t="shared" si="6"/>
        <v>0</v>
      </c>
      <c r="G26" s="99">
        <f t="shared" si="7"/>
        <v>0</v>
      </c>
      <c r="H26" s="158"/>
    </row>
    <row r="27" spans="2:8" ht="20.100000000000001" customHeight="1" x14ac:dyDescent="0.25">
      <c r="B27" s="238" t="s">
        <v>42</v>
      </c>
      <c r="C27" s="239"/>
      <c r="D27" s="239"/>
      <c r="E27" s="240"/>
      <c r="F27" s="126">
        <f>MIN(10,SUM(F28+F33))</f>
        <v>0</v>
      </c>
      <c r="G27" s="121">
        <f>MIN(10,SUM(G28+G33))</f>
        <v>0</v>
      </c>
      <c r="H27" s="174"/>
    </row>
    <row r="28" spans="2:8" ht="20.100000000000001" customHeight="1" x14ac:dyDescent="0.25">
      <c r="B28" s="232" t="s">
        <v>43</v>
      </c>
      <c r="C28" s="241"/>
      <c r="D28" s="64" t="s">
        <v>60</v>
      </c>
      <c r="E28" s="130" t="s">
        <v>61</v>
      </c>
      <c r="F28" s="127">
        <f>SUM(F29:F32)</f>
        <v>0</v>
      </c>
      <c r="G28" s="122">
        <f>SUM(G29:G32)</f>
        <v>0</v>
      </c>
      <c r="H28" s="174"/>
    </row>
    <row r="29" spans="2:8" s="68" customFormat="1" ht="20.100000000000001" customHeight="1" x14ac:dyDescent="0.25">
      <c r="B29" s="234"/>
      <c r="C29" s="235"/>
      <c r="D29" s="67"/>
      <c r="E29" s="11"/>
      <c r="F29" s="128">
        <f>ROUND(IF(AND(B29&lt;&gt;"",E29&lt;&gt;""),D29*(4),0),3)</f>
        <v>0</v>
      </c>
      <c r="G29" s="99">
        <f>F29</f>
        <v>0</v>
      </c>
      <c r="H29" s="158"/>
    </row>
    <row r="30" spans="2:8" s="68" customFormat="1" ht="20.100000000000001" customHeight="1" x14ac:dyDescent="0.25">
      <c r="B30" s="234"/>
      <c r="C30" s="235"/>
      <c r="D30" s="67"/>
      <c r="E30" s="11"/>
      <c r="F30" s="128">
        <f t="shared" ref="F30:F32" si="8">ROUND(IF(AND(B30&lt;&gt;"",E30&lt;&gt;""),D30*(4),0),3)</f>
        <v>0</v>
      </c>
      <c r="G30" s="99">
        <f t="shared" ref="G30:G32" si="9">F30</f>
        <v>0</v>
      </c>
      <c r="H30" s="158"/>
    </row>
    <row r="31" spans="2:8" s="68" customFormat="1" ht="20.100000000000001" customHeight="1" x14ac:dyDescent="0.25">
      <c r="B31" s="234"/>
      <c r="C31" s="235"/>
      <c r="D31" s="67"/>
      <c r="E31" s="11"/>
      <c r="F31" s="128">
        <f t="shared" si="8"/>
        <v>0</v>
      </c>
      <c r="G31" s="99">
        <f t="shared" si="9"/>
        <v>0</v>
      </c>
      <c r="H31" s="158"/>
    </row>
    <row r="32" spans="2:8" s="68" customFormat="1" ht="20.100000000000001" customHeight="1" x14ac:dyDescent="0.25">
      <c r="B32" s="230"/>
      <c r="C32" s="231"/>
      <c r="D32" s="67"/>
      <c r="E32" s="11"/>
      <c r="F32" s="128">
        <f t="shared" si="8"/>
        <v>0</v>
      </c>
      <c r="G32" s="99">
        <f t="shared" si="9"/>
        <v>0</v>
      </c>
      <c r="H32" s="157"/>
    </row>
    <row r="33" spans="2:8" ht="20.100000000000001" customHeight="1" x14ac:dyDescent="0.25">
      <c r="B33" s="232" t="s">
        <v>44</v>
      </c>
      <c r="C33" s="241"/>
      <c r="D33" s="64" t="s">
        <v>60</v>
      </c>
      <c r="E33" s="130" t="s">
        <v>61</v>
      </c>
      <c r="F33" s="127">
        <f>SUM(F34:F37)</f>
        <v>0</v>
      </c>
      <c r="G33" s="122">
        <f>SUM(G34:G37)</f>
        <v>0</v>
      </c>
      <c r="H33" s="174"/>
    </row>
    <row r="34" spans="2:8" s="68" customFormat="1" ht="20.100000000000001" customHeight="1" x14ac:dyDescent="0.25">
      <c r="B34" s="234"/>
      <c r="C34" s="235"/>
      <c r="D34" s="67"/>
      <c r="E34" s="11"/>
      <c r="F34" s="128">
        <f>ROUND(IF(AND(B34&lt;&gt;"",E34&lt;&gt;""),D34*(2),0),3)</f>
        <v>0</v>
      </c>
      <c r="G34" s="99">
        <f>F34</f>
        <v>0</v>
      </c>
      <c r="H34" s="158"/>
    </row>
    <row r="35" spans="2:8" s="68" customFormat="1" ht="20.100000000000001" customHeight="1" x14ac:dyDescent="0.25">
      <c r="B35" s="234"/>
      <c r="C35" s="235"/>
      <c r="D35" s="67"/>
      <c r="E35" s="11"/>
      <c r="F35" s="128">
        <f t="shared" ref="F35:F37" si="10">ROUND(IF(AND(B35&lt;&gt;"",E35&lt;&gt;""),D35*(2),0),3)</f>
        <v>0</v>
      </c>
      <c r="G35" s="99">
        <f t="shared" ref="G35:G37" si="11">F35</f>
        <v>0</v>
      </c>
      <c r="H35" s="158"/>
    </row>
    <row r="36" spans="2:8" s="68" customFormat="1" ht="20.100000000000001" customHeight="1" x14ac:dyDescent="0.25">
      <c r="B36" s="234"/>
      <c r="C36" s="235"/>
      <c r="D36" s="67"/>
      <c r="E36" s="11"/>
      <c r="F36" s="128">
        <f t="shared" si="10"/>
        <v>0</v>
      </c>
      <c r="G36" s="99">
        <f t="shared" si="11"/>
        <v>0</v>
      </c>
      <c r="H36" s="158"/>
    </row>
    <row r="37" spans="2:8" s="68" customFormat="1" ht="20.100000000000001" customHeight="1" thickBot="1" x14ac:dyDescent="0.3">
      <c r="B37" s="236"/>
      <c r="C37" s="237"/>
      <c r="D37" s="69"/>
      <c r="E37" s="12"/>
      <c r="F37" s="129">
        <f t="shared" si="10"/>
        <v>0</v>
      </c>
      <c r="G37" s="99">
        <f t="shared" si="11"/>
        <v>0</v>
      </c>
      <c r="H37" s="158"/>
    </row>
    <row r="38" spans="2:8" ht="30" customHeight="1" thickBot="1" x14ac:dyDescent="0.35">
      <c r="B38" s="245" t="s">
        <v>148</v>
      </c>
      <c r="C38" s="246"/>
      <c r="D38" s="246"/>
      <c r="E38" s="247"/>
    </row>
    <row r="39" spans="2:8" ht="30" customHeight="1" x14ac:dyDescent="0.3">
      <c r="B39" s="248"/>
      <c r="C39" s="249"/>
      <c r="D39" s="249"/>
      <c r="E39" s="250"/>
    </row>
    <row r="40" spans="2:8" ht="30" customHeight="1" x14ac:dyDescent="0.3">
      <c r="B40" s="251"/>
      <c r="C40" s="252"/>
      <c r="D40" s="252"/>
      <c r="E40" s="253"/>
    </row>
    <row r="41" spans="2:8" ht="30" customHeight="1" thickBot="1" x14ac:dyDescent="0.35">
      <c r="B41" s="254"/>
      <c r="C41" s="255"/>
      <c r="D41" s="255"/>
      <c r="E41" s="256"/>
    </row>
  </sheetData>
  <sheetProtection algorithmName="SHA-512" hashValue="12piBRm4yPI1TZficR0xN5+GUwzsF5PDmxwrzaPgJOvVUpYtW+dUxEbZM68D5GgS83RlA/a3aUQ4EhNuy4axXQ==" saltValue="P0/2pKhOkFZPzmwmVN7FFA==" spinCount="100000" sheet="1" objects="1" scenarios="1" insertRows="0" deleteRows="0" selectLockedCells="1"/>
  <mergeCells count="38">
    <mergeCell ref="H2:H5"/>
    <mergeCell ref="B38:E38"/>
    <mergeCell ref="B39:E41"/>
    <mergeCell ref="G2:G5"/>
    <mergeCell ref="B30:C30"/>
    <mergeCell ref="B7:C7"/>
    <mergeCell ref="B28:C28"/>
    <mergeCell ref="B8:C8"/>
    <mergeCell ref="B9:C9"/>
    <mergeCell ref="B26:C26"/>
    <mergeCell ref="B24:C24"/>
    <mergeCell ref="B25:C25"/>
    <mergeCell ref="F2:F4"/>
    <mergeCell ref="B11:C11"/>
    <mergeCell ref="B15:C15"/>
    <mergeCell ref="B19:C19"/>
    <mergeCell ref="B37:C37"/>
    <mergeCell ref="B10:E10"/>
    <mergeCell ref="B27:E27"/>
    <mergeCell ref="B21:C21"/>
    <mergeCell ref="B13:C13"/>
    <mergeCell ref="B14:C14"/>
    <mergeCell ref="B16:C16"/>
    <mergeCell ref="B17:C17"/>
    <mergeCell ref="B18:C18"/>
    <mergeCell ref="B29:C29"/>
    <mergeCell ref="B31:C31"/>
    <mergeCell ref="B34:C34"/>
    <mergeCell ref="B36:C36"/>
    <mergeCell ref="B35:C35"/>
    <mergeCell ref="B33:C33"/>
    <mergeCell ref="B32:C32"/>
    <mergeCell ref="C4:C5"/>
    <mergeCell ref="D4:E4"/>
    <mergeCell ref="B22:C22"/>
    <mergeCell ref="B23:C23"/>
    <mergeCell ref="B12:C12"/>
    <mergeCell ref="B20:C20"/>
  </mergeCells>
  <dataValidations disablePrompts="1" count="2">
    <dataValidation type="list" allowBlank="1" showInputMessage="1" showErrorMessage="1" sqref="D7:D9">
      <formula1>SI_NO</formula1>
    </dataValidation>
    <dataValidation type="whole" allowBlank="1" showInputMessage="1" showErrorMessage="1" errorTitle="Corrija el dato" error="Por favor, introduzca un número entero" sqref="D12:D14 D16:D18 D20:D22 D24:D26 D29:D32 D34:D37">
      <formula1>0</formula1>
      <formula2>1000</formula2>
    </dataValidation>
  </dataValidations>
  <pageMargins left="0.7" right="0.7" top="0.75" bottom="0.75"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75"/>
  <sheetViews>
    <sheetView topLeftCell="A57" workbookViewId="0">
      <selection activeCell="B73" sqref="B73:K75"/>
    </sheetView>
  </sheetViews>
  <sheetFormatPr baseColWidth="10" defaultColWidth="9.140625" defaultRowHeight="30" customHeight="1" x14ac:dyDescent="0.25"/>
  <cols>
    <col min="1" max="1" width="1.5703125" style="55" customWidth="1"/>
    <col min="2" max="2" width="44.140625" style="65" customWidth="1"/>
    <col min="3" max="3" width="11.28515625" style="55" customWidth="1"/>
    <col min="4" max="4" width="12.5703125" style="55" customWidth="1"/>
    <col min="5" max="5" width="14.5703125" style="55" customWidth="1"/>
    <col min="6" max="6" width="32" style="55" customWidth="1"/>
    <col min="7" max="7" width="14" style="55" customWidth="1"/>
    <col min="8" max="8" width="13.5703125" style="55" customWidth="1"/>
    <col min="9" max="9" width="17.28515625" style="55" customWidth="1"/>
    <col min="10" max="10" width="13.85546875" style="55" customWidth="1"/>
    <col min="11" max="11" width="16" style="55" customWidth="1"/>
    <col min="12" max="12" width="15" style="55" hidden="1" customWidth="1"/>
    <col min="13" max="13" width="14.5703125" style="55" hidden="1" customWidth="1"/>
    <col min="14" max="14" width="14.28515625" style="55" hidden="1" customWidth="1"/>
    <col min="15" max="15" width="18.85546875" style="55" hidden="1" customWidth="1"/>
    <col min="16" max="16384" width="9.140625" style="55"/>
  </cols>
  <sheetData>
    <row r="1" spans="2:15" ht="11.25" customHeight="1" thickBot="1" x14ac:dyDescent="0.3">
      <c r="B1" s="55"/>
    </row>
    <row r="2" spans="2:15" ht="30" customHeight="1" x14ac:dyDescent="0.3">
      <c r="B2" s="57"/>
      <c r="C2" s="317" t="s">
        <v>0</v>
      </c>
      <c r="D2" s="317"/>
      <c r="E2" s="317"/>
      <c r="F2" s="317"/>
      <c r="G2" s="317"/>
      <c r="H2" s="317"/>
      <c r="I2" s="317"/>
      <c r="J2" s="317"/>
      <c r="K2" s="318"/>
      <c r="L2" s="273" t="s">
        <v>135</v>
      </c>
      <c r="M2" s="242" t="s">
        <v>136</v>
      </c>
      <c r="N2" s="242" t="s">
        <v>137</v>
      </c>
      <c r="O2" s="242" t="s">
        <v>149</v>
      </c>
    </row>
    <row r="3" spans="2:15" ht="18.75" customHeight="1" x14ac:dyDescent="0.25">
      <c r="B3" s="59"/>
      <c r="C3" s="319" t="s">
        <v>121</v>
      </c>
      <c r="D3" s="319"/>
      <c r="E3" s="319"/>
      <c r="F3" s="319"/>
      <c r="G3" s="319"/>
      <c r="H3" s="319"/>
      <c r="I3" s="319"/>
      <c r="J3" s="319"/>
      <c r="K3" s="320"/>
      <c r="L3" s="274"/>
      <c r="M3" s="243"/>
      <c r="N3" s="243"/>
      <c r="O3" s="243"/>
    </row>
    <row r="4" spans="2:15" ht="17.25" customHeight="1" x14ac:dyDescent="0.3">
      <c r="B4" s="59"/>
      <c r="C4" s="321" t="str">
        <f>CONCATENATE(IF(SOL_NOMBRE&lt;&gt;"",UPPER(SOL_NOMBRE),"")," ",UPPER(SOL_APELLIDOS),IF(SOL_NIF&lt;&gt;"", CONCATENATE(" ( ",    SOL_NIF," ) "),""))</f>
        <v xml:space="preserve"> </v>
      </c>
      <c r="D4" s="321"/>
      <c r="E4" s="321"/>
      <c r="F4" s="321"/>
      <c r="G4" s="321"/>
      <c r="H4" s="159"/>
      <c r="I4" s="160" t="str">
        <f>IF( AND(SOL_FECHA_INI&lt;&gt;"",SOL_FECHA_FIN&lt;&gt;""),"Intervalo de fechas evaluable","")</f>
        <v/>
      </c>
      <c r="J4" s="160"/>
      <c r="K4" s="161"/>
      <c r="L4" s="274"/>
      <c r="M4" s="243"/>
      <c r="N4" s="243"/>
      <c r="O4" s="243"/>
    </row>
    <row r="5" spans="2:15" ht="15.75" customHeight="1" thickBot="1" x14ac:dyDescent="0.35">
      <c r="B5" s="173"/>
      <c r="C5" s="322"/>
      <c r="D5" s="322"/>
      <c r="E5" s="322"/>
      <c r="F5" s="322"/>
      <c r="G5" s="322"/>
      <c r="H5" s="162"/>
      <c r="I5" s="163" t="str">
        <f>IF(ISBLANK(SOL_FECHA_INI),"",SOL_FECHA_INI)</f>
        <v/>
      </c>
      <c r="J5" s="163" t="str">
        <f>IF(ISBLANK(SOL_FECHA_FIN),"",SOL_FECHA_FIN+365)</f>
        <v/>
      </c>
      <c r="K5" s="164"/>
      <c r="L5" s="172" t="s">
        <v>134</v>
      </c>
      <c r="M5" s="244"/>
      <c r="N5" s="244"/>
      <c r="O5" s="244"/>
    </row>
    <row r="6" spans="2:15" s="63" customFormat="1" ht="38.25" customHeight="1" thickBot="1" x14ac:dyDescent="0.3">
      <c r="B6" s="61" t="s">
        <v>9</v>
      </c>
      <c r="C6" s="62"/>
      <c r="D6" s="62"/>
      <c r="E6" s="62"/>
      <c r="F6" s="62"/>
      <c r="G6" s="62"/>
      <c r="H6" s="62"/>
      <c r="I6" s="62"/>
      <c r="J6" s="62"/>
      <c r="K6" s="73"/>
      <c r="L6" s="74">
        <f>SUM(L7+L33+L44+L51)</f>
        <v>0</v>
      </c>
      <c r="M6" s="74">
        <f>SUM(M7+M33+M44+M51)</f>
        <v>0</v>
      </c>
      <c r="N6" s="75">
        <f>N7+N33+N44+N51</f>
        <v>0</v>
      </c>
      <c r="O6" s="170"/>
    </row>
    <row r="7" spans="2:15" s="63" customFormat="1" ht="38.25" customHeight="1" thickBot="1" x14ac:dyDescent="0.3">
      <c r="B7" s="292" t="s">
        <v>10</v>
      </c>
      <c r="C7" s="293"/>
      <c r="D7" s="293"/>
      <c r="E7" s="293"/>
      <c r="F7" s="293"/>
      <c r="G7" s="293"/>
      <c r="H7" s="293"/>
      <c r="I7" s="293"/>
      <c r="J7" s="293"/>
      <c r="K7" s="294"/>
      <c r="L7" s="76">
        <f>SUM(L8+L16+L21)</f>
        <v>0</v>
      </c>
      <c r="M7" s="167">
        <f>SUM(M8+M16+M21)</f>
        <v>0</v>
      </c>
      <c r="N7" s="76">
        <f>M7*O7</f>
        <v>0</v>
      </c>
      <c r="O7" s="79">
        <v>1</v>
      </c>
    </row>
    <row r="8" spans="2:15" s="63" customFormat="1" ht="21" customHeight="1" x14ac:dyDescent="0.25">
      <c r="B8" s="312" t="s">
        <v>87</v>
      </c>
      <c r="C8" s="313"/>
      <c r="D8" s="313"/>
      <c r="E8" s="313"/>
      <c r="F8" s="313"/>
      <c r="G8" s="313"/>
      <c r="H8" s="313"/>
      <c r="I8" s="313"/>
      <c r="J8" s="313"/>
      <c r="K8" s="314"/>
      <c r="L8" s="277">
        <f>SUM(L10:L15)</f>
        <v>0</v>
      </c>
      <c r="M8" s="275">
        <f>SUM(M10:M15)</f>
        <v>0</v>
      </c>
      <c r="N8" s="273" t="s">
        <v>147</v>
      </c>
      <c r="O8" s="342"/>
    </row>
    <row r="9" spans="2:15" ht="27.75" customHeight="1" thickBot="1" x14ac:dyDescent="0.3">
      <c r="B9" s="284" t="s">
        <v>11</v>
      </c>
      <c r="C9" s="285"/>
      <c r="D9" s="285"/>
      <c r="E9" s="285"/>
      <c r="F9" s="285"/>
      <c r="G9" s="285"/>
      <c r="H9" s="285" t="s">
        <v>15</v>
      </c>
      <c r="I9" s="285"/>
      <c r="J9" s="78" t="s">
        <v>12</v>
      </c>
      <c r="K9" s="93" t="s">
        <v>13</v>
      </c>
      <c r="L9" s="277"/>
      <c r="M9" s="276"/>
      <c r="N9" s="343"/>
      <c r="O9" s="344"/>
    </row>
    <row r="10" spans="2:15" s="68" customFormat="1" ht="20.100000000000001" customHeight="1" x14ac:dyDescent="0.25">
      <c r="B10" s="268"/>
      <c r="C10" s="264"/>
      <c r="D10" s="264"/>
      <c r="E10" s="264"/>
      <c r="F10" s="264"/>
      <c r="G10" s="265"/>
      <c r="H10" s="263"/>
      <c r="I10" s="265"/>
      <c r="J10" s="184"/>
      <c r="K10" s="11"/>
      <c r="L10" s="98">
        <f>IF(AND(B10&lt;&gt;"",K10&lt;&gt;""),1,0)</f>
        <v>0</v>
      </c>
      <c r="M10" s="103">
        <f>L10</f>
        <v>0</v>
      </c>
      <c r="N10" s="266"/>
      <c r="O10" s="267"/>
    </row>
    <row r="11" spans="2:15" s="68" customFormat="1" ht="20.100000000000001" customHeight="1" x14ac:dyDescent="0.25">
      <c r="B11" s="268"/>
      <c r="C11" s="264"/>
      <c r="D11" s="264"/>
      <c r="E11" s="264"/>
      <c r="F11" s="264"/>
      <c r="G11" s="265"/>
      <c r="H11" s="263"/>
      <c r="I11" s="265"/>
      <c r="J11" s="184"/>
      <c r="K11" s="11"/>
      <c r="L11" s="98">
        <f t="shared" ref="L11:L15" si="0">IF(AND(B11&lt;&gt;"",K11&lt;&gt;""),1,0)</f>
        <v>0</v>
      </c>
      <c r="M11" s="99">
        <f t="shared" ref="M11:M15" si="1">L11</f>
        <v>0</v>
      </c>
      <c r="N11" s="266"/>
      <c r="O11" s="267"/>
    </row>
    <row r="12" spans="2:15" s="68" customFormat="1" ht="20.100000000000001" customHeight="1" x14ac:dyDescent="0.25">
      <c r="B12" s="268"/>
      <c r="C12" s="264"/>
      <c r="D12" s="264"/>
      <c r="E12" s="264"/>
      <c r="F12" s="264"/>
      <c r="G12" s="265"/>
      <c r="H12" s="263"/>
      <c r="I12" s="265"/>
      <c r="J12" s="184"/>
      <c r="K12" s="11"/>
      <c r="L12" s="98">
        <f t="shared" ref="L12:L14" si="2">IF(AND(B12&lt;&gt;"",K12&lt;&gt;""),1,0)</f>
        <v>0</v>
      </c>
      <c r="M12" s="99">
        <f t="shared" ref="M12:M14" si="3">L12</f>
        <v>0</v>
      </c>
      <c r="N12" s="266"/>
      <c r="O12" s="267"/>
    </row>
    <row r="13" spans="2:15" s="68" customFormat="1" ht="20.100000000000001" customHeight="1" x14ac:dyDescent="0.25">
      <c r="B13" s="268"/>
      <c r="C13" s="264"/>
      <c r="D13" s="264"/>
      <c r="E13" s="264"/>
      <c r="F13" s="264"/>
      <c r="G13" s="265"/>
      <c r="H13" s="263"/>
      <c r="I13" s="265"/>
      <c r="J13" s="184"/>
      <c r="K13" s="11"/>
      <c r="L13" s="98">
        <f t="shared" si="2"/>
        <v>0</v>
      </c>
      <c r="M13" s="99">
        <f t="shared" si="3"/>
        <v>0</v>
      </c>
      <c r="N13" s="266"/>
      <c r="O13" s="267"/>
    </row>
    <row r="14" spans="2:15" s="68" customFormat="1" ht="20.100000000000001" customHeight="1" x14ac:dyDescent="0.25">
      <c r="B14" s="268"/>
      <c r="C14" s="264"/>
      <c r="D14" s="264"/>
      <c r="E14" s="264"/>
      <c r="F14" s="264"/>
      <c r="G14" s="265"/>
      <c r="H14" s="263"/>
      <c r="I14" s="265"/>
      <c r="J14" s="184"/>
      <c r="K14" s="11"/>
      <c r="L14" s="98">
        <f t="shared" si="2"/>
        <v>0</v>
      </c>
      <c r="M14" s="99">
        <f t="shared" si="3"/>
        <v>0</v>
      </c>
      <c r="N14" s="266"/>
      <c r="O14" s="267"/>
    </row>
    <row r="15" spans="2:15" s="68" customFormat="1" ht="20.100000000000001" customHeight="1" thickBot="1" x14ac:dyDescent="0.3">
      <c r="B15" s="268"/>
      <c r="C15" s="264"/>
      <c r="D15" s="264"/>
      <c r="E15" s="264"/>
      <c r="F15" s="264"/>
      <c r="G15" s="265"/>
      <c r="H15" s="263"/>
      <c r="I15" s="265"/>
      <c r="J15" s="184"/>
      <c r="K15" s="11"/>
      <c r="L15" s="98">
        <f t="shared" si="0"/>
        <v>0</v>
      </c>
      <c r="M15" s="99">
        <f t="shared" si="1"/>
        <v>0</v>
      </c>
      <c r="N15" s="266"/>
      <c r="O15" s="267"/>
    </row>
    <row r="16" spans="2:15" s="63" customFormat="1" ht="23.25" customHeight="1" x14ac:dyDescent="0.25">
      <c r="B16" s="80" t="s">
        <v>62</v>
      </c>
      <c r="C16" s="81"/>
      <c r="D16" s="81"/>
      <c r="E16" s="81"/>
      <c r="F16" s="81"/>
      <c r="G16" s="81"/>
      <c r="H16" s="81"/>
      <c r="I16" s="81"/>
      <c r="J16" s="81"/>
      <c r="K16" s="106"/>
      <c r="L16" s="277">
        <f>SUM(L18:L20)</f>
        <v>0</v>
      </c>
      <c r="M16" s="277">
        <f>SUM(M18:M20)</f>
        <v>0</v>
      </c>
      <c r="N16" s="323"/>
      <c r="O16" s="323"/>
    </row>
    <row r="17" spans="2:15" ht="27.75" customHeight="1" x14ac:dyDescent="0.25">
      <c r="B17" s="284" t="s">
        <v>11</v>
      </c>
      <c r="C17" s="285"/>
      <c r="D17" s="285"/>
      <c r="E17" s="285"/>
      <c r="F17" s="285"/>
      <c r="G17" s="82" t="s">
        <v>14</v>
      </c>
      <c r="H17" s="285" t="s">
        <v>15</v>
      </c>
      <c r="I17" s="285"/>
      <c r="J17" s="78" t="s">
        <v>12</v>
      </c>
      <c r="K17" s="93" t="s">
        <v>13</v>
      </c>
      <c r="L17" s="277"/>
      <c r="M17" s="277"/>
      <c r="N17" s="323"/>
      <c r="O17" s="323"/>
    </row>
    <row r="18" spans="2:15" s="68" customFormat="1" ht="20.100000000000001" customHeight="1" x14ac:dyDescent="0.25">
      <c r="B18" s="268"/>
      <c r="C18" s="264"/>
      <c r="D18" s="264"/>
      <c r="E18" s="264"/>
      <c r="F18" s="265"/>
      <c r="G18" s="186"/>
      <c r="H18" s="263"/>
      <c r="I18" s="265"/>
      <c r="J18" s="184"/>
      <c r="K18" s="11"/>
      <c r="L18" s="98">
        <f>IF(AND(B18&lt;&gt;"",K18&lt;&gt;""),0.25,0)</f>
        <v>0</v>
      </c>
      <c r="M18" s="99">
        <f>L18</f>
        <v>0</v>
      </c>
      <c r="N18" s="266"/>
      <c r="O18" s="267"/>
    </row>
    <row r="19" spans="2:15" s="68" customFormat="1" ht="20.100000000000001" customHeight="1" x14ac:dyDescent="0.25">
      <c r="B19" s="268"/>
      <c r="C19" s="264"/>
      <c r="D19" s="264"/>
      <c r="E19" s="264"/>
      <c r="F19" s="265"/>
      <c r="G19" s="186"/>
      <c r="H19" s="263"/>
      <c r="I19" s="265"/>
      <c r="J19" s="184"/>
      <c r="K19" s="11"/>
      <c r="L19" s="98">
        <f t="shared" ref="L19:L20" si="4">IF(AND(B19&lt;&gt;"",K19&lt;&gt;""),0.25,0)</f>
        <v>0</v>
      </c>
      <c r="M19" s="99">
        <f t="shared" ref="M19:M20" si="5">L19</f>
        <v>0</v>
      </c>
      <c r="N19" s="266"/>
      <c r="O19" s="267"/>
    </row>
    <row r="20" spans="2:15" s="68" customFormat="1" ht="20.100000000000001" customHeight="1" x14ac:dyDescent="0.25">
      <c r="B20" s="268"/>
      <c r="C20" s="264"/>
      <c r="D20" s="264"/>
      <c r="E20" s="264"/>
      <c r="F20" s="265"/>
      <c r="G20" s="186"/>
      <c r="H20" s="263"/>
      <c r="I20" s="265"/>
      <c r="J20" s="184"/>
      <c r="K20" s="11"/>
      <c r="L20" s="98">
        <f t="shared" si="4"/>
        <v>0</v>
      </c>
      <c r="M20" s="99">
        <f t="shared" si="5"/>
        <v>0</v>
      </c>
      <c r="N20" s="266"/>
      <c r="O20" s="267"/>
    </row>
    <row r="21" spans="2:15" s="63" customFormat="1" ht="36.75" customHeight="1" x14ac:dyDescent="0.25">
      <c r="B21" s="312" t="s">
        <v>88</v>
      </c>
      <c r="C21" s="313"/>
      <c r="D21" s="313"/>
      <c r="E21" s="313"/>
      <c r="F21" s="313"/>
      <c r="G21" s="313"/>
      <c r="H21" s="313"/>
      <c r="I21" s="313"/>
      <c r="J21" s="313"/>
      <c r="K21" s="314"/>
      <c r="L21" s="277">
        <f>SUM(L23:L32)</f>
        <v>0</v>
      </c>
      <c r="M21" s="277">
        <f>SUM(M23:M32)</f>
        <v>0</v>
      </c>
      <c r="N21" s="323"/>
      <c r="O21" s="323"/>
    </row>
    <row r="22" spans="2:15" ht="27.75" customHeight="1" x14ac:dyDescent="0.25">
      <c r="B22" s="315" t="s">
        <v>11</v>
      </c>
      <c r="C22" s="316"/>
      <c r="D22" s="316"/>
      <c r="E22" s="316"/>
      <c r="F22" s="78" t="s">
        <v>45</v>
      </c>
      <c r="G22" s="285" t="s">
        <v>15</v>
      </c>
      <c r="H22" s="285"/>
      <c r="I22" s="285"/>
      <c r="J22" s="78" t="s">
        <v>12</v>
      </c>
      <c r="K22" s="93" t="s">
        <v>13</v>
      </c>
      <c r="L22" s="277"/>
      <c r="M22" s="277"/>
      <c r="N22" s="323"/>
      <c r="O22" s="323"/>
    </row>
    <row r="23" spans="2:15" s="68" customFormat="1" ht="20.100000000000001" customHeight="1" x14ac:dyDescent="0.25">
      <c r="B23" s="261"/>
      <c r="C23" s="262"/>
      <c r="D23" s="262"/>
      <c r="E23" s="262"/>
      <c r="F23" s="18"/>
      <c r="G23" s="263"/>
      <c r="H23" s="264"/>
      <c r="I23" s="265"/>
      <c r="J23" s="184"/>
      <c r="K23" s="11"/>
      <c r="L23" s="98">
        <f t="shared" ref="L23:L32" si="6">IF(OR(B23="",K23=""),0,VLOOKUP(F23,MCUARTILES_ARTICULOS,2,FALSE))</f>
        <v>0</v>
      </c>
      <c r="M23" s="99">
        <f>L23</f>
        <v>0</v>
      </c>
      <c r="N23" s="266"/>
      <c r="O23" s="267"/>
    </row>
    <row r="24" spans="2:15" s="68" customFormat="1" ht="20.100000000000001" customHeight="1" x14ac:dyDescent="0.25">
      <c r="B24" s="261"/>
      <c r="C24" s="262"/>
      <c r="D24" s="262"/>
      <c r="E24" s="262"/>
      <c r="F24" s="18"/>
      <c r="G24" s="263"/>
      <c r="H24" s="264"/>
      <c r="I24" s="265"/>
      <c r="J24" s="184"/>
      <c r="K24" s="11"/>
      <c r="L24" s="98">
        <f t="shared" ref="L24:L27" si="7">IF(OR(B24="",K24=""),0,VLOOKUP(F24,MCUARTILES_ARTICULOS,2,FALSE))</f>
        <v>0</v>
      </c>
      <c r="M24" s="99">
        <f t="shared" ref="M24:M27" si="8">L24</f>
        <v>0</v>
      </c>
      <c r="N24" s="266"/>
      <c r="O24" s="267"/>
    </row>
    <row r="25" spans="2:15" s="68" customFormat="1" ht="20.100000000000001" customHeight="1" x14ac:dyDescent="0.25">
      <c r="B25" s="261"/>
      <c r="C25" s="262"/>
      <c r="D25" s="262"/>
      <c r="E25" s="262"/>
      <c r="F25" s="18"/>
      <c r="G25" s="263"/>
      <c r="H25" s="264"/>
      <c r="I25" s="265"/>
      <c r="J25" s="184"/>
      <c r="K25" s="11"/>
      <c r="L25" s="98">
        <f t="shared" si="7"/>
        <v>0</v>
      </c>
      <c r="M25" s="99">
        <f t="shared" si="8"/>
        <v>0</v>
      </c>
      <c r="N25" s="266"/>
      <c r="O25" s="267"/>
    </row>
    <row r="26" spans="2:15" s="68" customFormat="1" ht="20.100000000000001" customHeight="1" x14ac:dyDescent="0.25">
      <c r="B26" s="261"/>
      <c r="C26" s="262"/>
      <c r="D26" s="262"/>
      <c r="E26" s="262"/>
      <c r="F26" s="18"/>
      <c r="G26" s="263"/>
      <c r="H26" s="264"/>
      <c r="I26" s="265"/>
      <c r="J26" s="184"/>
      <c r="K26" s="11"/>
      <c r="L26" s="98">
        <f t="shared" si="7"/>
        <v>0</v>
      </c>
      <c r="M26" s="99">
        <f t="shared" si="8"/>
        <v>0</v>
      </c>
      <c r="N26" s="266"/>
      <c r="O26" s="267"/>
    </row>
    <row r="27" spans="2:15" s="68" customFormat="1" ht="20.100000000000001" customHeight="1" x14ac:dyDescent="0.25">
      <c r="B27" s="261"/>
      <c r="C27" s="262"/>
      <c r="D27" s="262"/>
      <c r="E27" s="262"/>
      <c r="F27" s="18"/>
      <c r="G27" s="263"/>
      <c r="H27" s="264"/>
      <c r="I27" s="265"/>
      <c r="J27" s="184"/>
      <c r="K27" s="11"/>
      <c r="L27" s="98">
        <f t="shared" si="7"/>
        <v>0</v>
      </c>
      <c r="M27" s="99">
        <f t="shared" si="8"/>
        <v>0</v>
      </c>
      <c r="N27" s="266"/>
      <c r="O27" s="267"/>
    </row>
    <row r="28" spans="2:15" s="68" customFormat="1" ht="20.100000000000001" customHeight="1" x14ac:dyDescent="0.25">
      <c r="B28" s="261"/>
      <c r="C28" s="262"/>
      <c r="D28" s="262"/>
      <c r="E28" s="262"/>
      <c r="F28" s="18"/>
      <c r="G28" s="263"/>
      <c r="H28" s="264"/>
      <c r="I28" s="265"/>
      <c r="J28" s="184"/>
      <c r="K28" s="11"/>
      <c r="L28" s="98">
        <f t="shared" si="6"/>
        <v>0</v>
      </c>
      <c r="M28" s="99">
        <f t="shared" ref="M28:M32" si="9">L28</f>
        <v>0</v>
      </c>
      <c r="N28" s="266"/>
      <c r="O28" s="267"/>
    </row>
    <row r="29" spans="2:15" s="68" customFormat="1" ht="20.100000000000001" customHeight="1" x14ac:dyDescent="0.25">
      <c r="B29" s="261"/>
      <c r="C29" s="262"/>
      <c r="D29" s="262"/>
      <c r="E29" s="262"/>
      <c r="F29" s="18"/>
      <c r="G29" s="263"/>
      <c r="H29" s="264"/>
      <c r="I29" s="265"/>
      <c r="J29" s="184"/>
      <c r="K29" s="11"/>
      <c r="L29" s="98">
        <f t="shared" si="6"/>
        <v>0</v>
      </c>
      <c r="M29" s="99">
        <f t="shared" si="9"/>
        <v>0</v>
      </c>
      <c r="N29" s="266"/>
      <c r="O29" s="267"/>
    </row>
    <row r="30" spans="2:15" s="68" customFormat="1" ht="20.100000000000001" customHeight="1" x14ac:dyDescent="0.25">
      <c r="B30" s="261"/>
      <c r="C30" s="262"/>
      <c r="D30" s="262"/>
      <c r="E30" s="262"/>
      <c r="F30" s="18"/>
      <c r="G30" s="263"/>
      <c r="H30" s="264"/>
      <c r="I30" s="265"/>
      <c r="J30" s="184"/>
      <c r="K30" s="11"/>
      <c r="L30" s="98">
        <f t="shared" si="6"/>
        <v>0</v>
      </c>
      <c r="M30" s="99">
        <f t="shared" si="9"/>
        <v>0</v>
      </c>
      <c r="N30" s="266"/>
      <c r="O30" s="267"/>
    </row>
    <row r="31" spans="2:15" s="68" customFormat="1" ht="20.100000000000001" customHeight="1" x14ac:dyDescent="0.25">
      <c r="B31" s="261"/>
      <c r="C31" s="262"/>
      <c r="D31" s="262"/>
      <c r="E31" s="262"/>
      <c r="F31" s="18"/>
      <c r="G31" s="263"/>
      <c r="H31" s="264"/>
      <c r="I31" s="265"/>
      <c r="J31" s="184"/>
      <c r="K31" s="11"/>
      <c r="L31" s="98">
        <f t="shared" si="6"/>
        <v>0</v>
      </c>
      <c r="M31" s="99">
        <f t="shared" si="9"/>
        <v>0</v>
      </c>
      <c r="N31" s="266"/>
      <c r="O31" s="267"/>
    </row>
    <row r="32" spans="2:15" s="68" customFormat="1" ht="20.100000000000001" customHeight="1" thickBot="1" x14ac:dyDescent="0.3">
      <c r="B32" s="308"/>
      <c r="C32" s="309"/>
      <c r="D32" s="309"/>
      <c r="E32" s="309"/>
      <c r="F32" s="45"/>
      <c r="G32" s="301"/>
      <c r="H32" s="299"/>
      <c r="I32" s="300"/>
      <c r="J32" s="189"/>
      <c r="K32" s="46"/>
      <c r="L32" s="100">
        <f t="shared" si="6"/>
        <v>0</v>
      </c>
      <c r="M32" s="101">
        <f t="shared" si="9"/>
        <v>0</v>
      </c>
      <c r="N32" s="266"/>
      <c r="O32" s="267"/>
    </row>
    <row r="33" spans="2:15" ht="38.25" customHeight="1" thickBot="1" x14ac:dyDescent="0.3">
      <c r="B33" s="305" t="s">
        <v>89</v>
      </c>
      <c r="C33" s="306"/>
      <c r="D33" s="306"/>
      <c r="E33" s="306"/>
      <c r="F33" s="306"/>
      <c r="G33" s="306"/>
      <c r="H33" s="306"/>
      <c r="I33" s="306"/>
      <c r="J33" s="306"/>
      <c r="K33" s="307"/>
      <c r="L33" s="83">
        <f>SUM(L34+L39)</f>
        <v>0</v>
      </c>
      <c r="M33" s="83">
        <f>SUM(M34+M39)</f>
        <v>0</v>
      </c>
      <c r="N33" s="76">
        <f>M33*O33</f>
        <v>0</v>
      </c>
      <c r="O33" s="79">
        <v>1</v>
      </c>
    </row>
    <row r="34" spans="2:15" s="63" customFormat="1" ht="23.25" customHeight="1" x14ac:dyDescent="0.25">
      <c r="B34" s="310" t="s">
        <v>90</v>
      </c>
      <c r="C34" s="311"/>
      <c r="D34" s="311"/>
      <c r="E34" s="311"/>
      <c r="F34" s="311"/>
      <c r="G34" s="85"/>
      <c r="H34" s="85"/>
      <c r="I34" s="85"/>
      <c r="J34" s="85"/>
      <c r="K34" s="86"/>
      <c r="L34" s="286">
        <f>SUM(L36+L37+L38)</f>
        <v>0</v>
      </c>
      <c r="M34" s="278">
        <f>SUM(M36+M37+M38)</f>
        <v>0</v>
      </c>
    </row>
    <row r="35" spans="2:15" ht="30" customHeight="1" thickBot="1" x14ac:dyDescent="0.3">
      <c r="B35" s="295" t="s">
        <v>92</v>
      </c>
      <c r="C35" s="287"/>
      <c r="D35" s="287"/>
      <c r="E35" s="287"/>
      <c r="F35" s="287"/>
      <c r="G35" s="287" t="s">
        <v>125</v>
      </c>
      <c r="H35" s="287"/>
      <c r="I35" s="87" t="s">
        <v>126</v>
      </c>
      <c r="J35" s="87" t="s">
        <v>12</v>
      </c>
      <c r="K35" s="88" t="s">
        <v>13</v>
      </c>
      <c r="L35" s="279"/>
      <c r="M35" s="279"/>
    </row>
    <row r="36" spans="2:15" s="68" customFormat="1" ht="20.100000000000001" customHeight="1" x14ac:dyDescent="0.25">
      <c r="B36" s="288"/>
      <c r="C36" s="289"/>
      <c r="D36" s="289"/>
      <c r="E36" s="289"/>
      <c r="F36" s="289"/>
      <c r="G36" s="296"/>
      <c r="H36" s="297"/>
      <c r="I36" s="194"/>
      <c r="J36" s="191"/>
      <c r="K36" s="50"/>
      <c r="L36" s="102">
        <f>IF(AND(B36&lt;&gt;"",K36&lt;&gt;""),(0.3*I36/12),0)</f>
        <v>0</v>
      </c>
      <c r="M36" s="103">
        <f>L36</f>
        <v>0</v>
      </c>
      <c r="N36" s="266"/>
      <c r="O36" s="267"/>
    </row>
    <row r="37" spans="2:15" s="68" customFormat="1" ht="20.100000000000001" customHeight="1" x14ac:dyDescent="0.25">
      <c r="B37" s="261"/>
      <c r="C37" s="262"/>
      <c r="D37" s="262"/>
      <c r="E37" s="262"/>
      <c r="F37" s="262"/>
      <c r="G37" s="263"/>
      <c r="H37" s="265"/>
      <c r="I37" s="186"/>
      <c r="J37" s="184"/>
      <c r="K37" s="11"/>
      <c r="L37" s="104">
        <f>IF(AND(B37&lt;&gt;"",K37&lt;&gt;""),(0.3*I37/12),0)</f>
        <v>0</v>
      </c>
      <c r="M37" s="99">
        <f t="shared" ref="M37:M38" si="10">L37</f>
        <v>0</v>
      </c>
      <c r="N37" s="266"/>
      <c r="O37" s="267"/>
    </row>
    <row r="38" spans="2:15" s="68" customFormat="1" ht="20.100000000000001" customHeight="1" thickBot="1" x14ac:dyDescent="0.3">
      <c r="B38" s="290"/>
      <c r="C38" s="291"/>
      <c r="D38" s="291"/>
      <c r="E38" s="291"/>
      <c r="F38" s="291"/>
      <c r="G38" s="272"/>
      <c r="H38" s="271"/>
      <c r="I38" s="190"/>
      <c r="J38" s="192"/>
      <c r="K38" s="12"/>
      <c r="L38" s="104">
        <f>IF(AND(B38&lt;&gt;"",K38&lt;&gt;""),(0.3*I38/12),0)</f>
        <v>0</v>
      </c>
      <c r="M38" s="99">
        <f t="shared" si="10"/>
        <v>0</v>
      </c>
      <c r="N38" s="266"/>
      <c r="O38" s="267"/>
    </row>
    <row r="39" spans="2:15" s="63" customFormat="1" ht="23.25" customHeight="1" x14ac:dyDescent="0.25">
      <c r="B39" s="89" t="s">
        <v>91</v>
      </c>
      <c r="C39" s="90"/>
      <c r="D39" s="90"/>
      <c r="E39" s="90"/>
      <c r="F39" s="90"/>
      <c r="G39" s="90"/>
      <c r="H39" s="90"/>
      <c r="I39" s="90"/>
      <c r="J39" s="90"/>
      <c r="K39" s="91"/>
      <c r="L39" s="278">
        <f>SUM(L41:L43)</f>
        <v>0</v>
      </c>
      <c r="M39" s="278">
        <f>SUM(M41:M43)</f>
        <v>0</v>
      </c>
    </row>
    <row r="40" spans="2:15" ht="30" customHeight="1" x14ac:dyDescent="0.25">
      <c r="B40" s="284" t="s">
        <v>92</v>
      </c>
      <c r="C40" s="285"/>
      <c r="D40" s="285"/>
      <c r="E40" s="285"/>
      <c r="F40" s="285"/>
      <c r="G40" s="285" t="s">
        <v>125</v>
      </c>
      <c r="H40" s="285"/>
      <c r="I40" s="82" t="s">
        <v>126</v>
      </c>
      <c r="J40" s="82" t="s">
        <v>12</v>
      </c>
      <c r="K40" s="92" t="s">
        <v>13</v>
      </c>
      <c r="L40" s="280"/>
      <c r="M40" s="280"/>
    </row>
    <row r="41" spans="2:15" s="68" customFormat="1" ht="20.100000000000001" customHeight="1" x14ac:dyDescent="0.25">
      <c r="B41" s="261"/>
      <c r="C41" s="262"/>
      <c r="D41" s="262"/>
      <c r="E41" s="262"/>
      <c r="F41" s="262"/>
      <c r="G41" s="263"/>
      <c r="H41" s="265"/>
      <c r="I41" s="186"/>
      <c r="J41" s="184"/>
      <c r="K41" s="11"/>
      <c r="L41" s="98">
        <f>IF(AND(B41&lt;&gt;"",K41&lt;&gt;""),(0.1*I41/12),0)</f>
        <v>0</v>
      </c>
      <c r="M41" s="99">
        <f>L41</f>
        <v>0</v>
      </c>
      <c r="N41" s="266"/>
      <c r="O41" s="267"/>
    </row>
    <row r="42" spans="2:15" s="68" customFormat="1" ht="20.100000000000001" customHeight="1" x14ac:dyDescent="0.25">
      <c r="B42" s="261"/>
      <c r="C42" s="262"/>
      <c r="D42" s="262"/>
      <c r="E42" s="262"/>
      <c r="F42" s="262"/>
      <c r="G42" s="263"/>
      <c r="H42" s="265"/>
      <c r="I42" s="186"/>
      <c r="J42" s="184"/>
      <c r="K42" s="11"/>
      <c r="L42" s="98">
        <f t="shared" ref="L42:L43" si="11">IF(AND(B42&lt;&gt;"",K42&lt;&gt;""),(0.1*I42/12),0)</f>
        <v>0</v>
      </c>
      <c r="M42" s="99">
        <f t="shared" ref="M42:M43" si="12">L42</f>
        <v>0</v>
      </c>
      <c r="N42" s="266"/>
      <c r="O42" s="267"/>
    </row>
    <row r="43" spans="2:15" s="68" customFormat="1" ht="20.100000000000001" customHeight="1" thickBot="1" x14ac:dyDescent="0.3">
      <c r="B43" s="290"/>
      <c r="C43" s="291"/>
      <c r="D43" s="291"/>
      <c r="E43" s="291"/>
      <c r="F43" s="291"/>
      <c r="G43" s="272"/>
      <c r="H43" s="271"/>
      <c r="I43" s="190"/>
      <c r="J43" s="192"/>
      <c r="K43" s="12"/>
      <c r="L43" s="98">
        <f t="shared" si="11"/>
        <v>0</v>
      </c>
      <c r="M43" s="99">
        <f t="shared" si="12"/>
        <v>0</v>
      </c>
      <c r="N43" s="266"/>
      <c r="O43" s="345"/>
    </row>
    <row r="44" spans="2:15" ht="40.5" customHeight="1" x14ac:dyDescent="0.25">
      <c r="B44" s="292" t="s">
        <v>93</v>
      </c>
      <c r="C44" s="293"/>
      <c r="D44" s="293"/>
      <c r="E44" s="293"/>
      <c r="F44" s="293"/>
      <c r="G44" s="293"/>
      <c r="H44" s="293"/>
      <c r="I44" s="293"/>
      <c r="J44" s="293"/>
      <c r="K44" s="294"/>
      <c r="L44" s="281">
        <f>SUM(L46+L47+L50)</f>
        <v>0</v>
      </c>
      <c r="M44" s="281">
        <f>SUM(M46:M50)</f>
        <v>0</v>
      </c>
      <c r="N44" s="327">
        <f>M44*O44</f>
        <v>0</v>
      </c>
      <c r="O44" s="324">
        <v>1</v>
      </c>
    </row>
    <row r="45" spans="2:15" ht="30" customHeight="1" thickBot="1" x14ac:dyDescent="0.3">
      <c r="B45" s="284" t="s">
        <v>11</v>
      </c>
      <c r="C45" s="285"/>
      <c r="D45" s="285"/>
      <c r="E45" s="285"/>
      <c r="F45" s="285" t="s">
        <v>66</v>
      </c>
      <c r="G45" s="285"/>
      <c r="H45" s="285" t="s">
        <v>16</v>
      </c>
      <c r="I45" s="285"/>
      <c r="J45" s="78" t="s">
        <v>12</v>
      </c>
      <c r="K45" s="93" t="s">
        <v>13</v>
      </c>
      <c r="L45" s="282"/>
      <c r="M45" s="282"/>
      <c r="N45" s="328"/>
      <c r="O45" s="325"/>
    </row>
    <row r="46" spans="2:15" s="68" customFormat="1" ht="20.100000000000001" customHeight="1" x14ac:dyDescent="0.25">
      <c r="B46" s="268"/>
      <c r="C46" s="264"/>
      <c r="D46" s="264"/>
      <c r="E46" s="265"/>
      <c r="F46" s="263"/>
      <c r="G46" s="265"/>
      <c r="H46" s="263"/>
      <c r="I46" s="265"/>
      <c r="J46" s="184"/>
      <c r="K46" s="11"/>
      <c r="L46" s="104">
        <f>IF(OR(B46="",K46=""),0,VLOOKUP(F46,MTIPO_DE_PATENTE,2,FALSE))</f>
        <v>0</v>
      </c>
      <c r="M46" s="165">
        <f>L46</f>
        <v>0</v>
      </c>
      <c r="N46" s="326"/>
      <c r="O46" s="267"/>
    </row>
    <row r="47" spans="2:15" s="68" customFormat="1" ht="20.100000000000001" customHeight="1" x14ac:dyDescent="0.25">
      <c r="B47" s="268"/>
      <c r="C47" s="264"/>
      <c r="D47" s="264"/>
      <c r="E47" s="265"/>
      <c r="F47" s="263"/>
      <c r="G47" s="265"/>
      <c r="H47" s="263"/>
      <c r="I47" s="265"/>
      <c r="J47" s="184"/>
      <c r="K47" s="11"/>
      <c r="L47" s="104">
        <f>IF(OR(B47="",K47=""),0,VLOOKUP(F47,MTIPO_DE_PATENTE,2,FALSE))</f>
        <v>0</v>
      </c>
      <c r="M47" s="99">
        <f t="shared" ref="M47:M50" si="13">L47</f>
        <v>0</v>
      </c>
      <c r="N47" s="326"/>
      <c r="O47" s="267"/>
    </row>
    <row r="48" spans="2:15" s="68" customFormat="1" ht="20.100000000000001" customHeight="1" x14ac:dyDescent="0.25">
      <c r="B48" s="193"/>
      <c r="C48" s="188"/>
      <c r="D48" s="188"/>
      <c r="E48" s="189"/>
      <c r="F48" s="187"/>
      <c r="G48" s="189"/>
      <c r="H48" s="185"/>
      <c r="I48" s="184"/>
      <c r="J48" s="184"/>
      <c r="K48" s="46"/>
      <c r="L48" s="104">
        <f>IF(OR(B48="",K48=""),0,VLOOKUP(F48,MTIPO_DE_PATENTE,2,FALSE))</f>
        <v>0</v>
      </c>
      <c r="M48" s="99">
        <f t="shared" si="13"/>
        <v>0</v>
      </c>
      <c r="N48" s="326"/>
      <c r="O48" s="267"/>
    </row>
    <row r="49" spans="2:15" s="68" customFormat="1" ht="20.100000000000001" customHeight="1" x14ac:dyDescent="0.25">
      <c r="B49" s="298"/>
      <c r="C49" s="299"/>
      <c r="D49" s="299"/>
      <c r="E49" s="300"/>
      <c r="F49" s="301"/>
      <c r="G49" s="300"/>
      <c r="H49" s="301"/>
      <c r="I49" s="300"/>
      <c r="J49" s="189"/>
      <c r="K49" s="46"/>
      <c r="L49" s="104">
        <f>IF(OR(B49="",K49=""),0,VLOOKUP(F49,MTIPO_DE_PATENTE,2,FALSE))</f>
        <v>0</v>
      </c>
      <c r="M49" s="99">
        <f t="shared" si="13"/>
        <v>0</v>
      </c>
      <c r="N49" s="326"/>
      <c r="O49" s="267"/>
    </row>
    <row r="50" spans="2:15" s="68" customFormat="1" ht="20.100000000000001" customHeight="1" thickBot="1" x14ac:dyDescent="0.3">
      <c r="B50" s="290"/>
      <c r="C50" s="291"/>
      <c r="D50" s="291"/>
      <c r="E50" s="291"/>
      <c r="F50" s="291"/>
      <c r="G50" s="291"/>
      <c r="H50" s="291"/>
      <c r="I50" s="291"/>
      <c r="J50" s="190"/>
      <c r="K50" s="12"/>
      <c r="L50" s="104">
        <f>IF(OR(B50="",K50=""),0,VLOOKUP(F50,MTIPO_DE_PATENTE,2,FALSE))</f>
        <v>0</v>
      </c>
      <c r="M50" s="166">
        <f t="shared" si="13"/>
        <v>0</v>
      </c>
      <c r="N50" s="326"/>
      <c r="O50" s="345"/>
    </row>
    <row r="51" spans="2:15" ht="30" customHeight="1" thickBot="1" x14ac:dyDescent="0.3">
      <c r="B51" s="302" t="s">
        <v>96</v>
      </c>
      <c r="C51" s="303"/>
      <c r="D51" s="303"/>
      <c r="E51" s="303"/>
      <c r="F51" s="303"/>
      <c r="G51" s="303"/>
      <c r="H51" s="303"/>
      <c r="I51" s="303"/>
      <c r="J51" s="303"/>
      <c r="K51" s="304"/>
      <c r="L51" s="84">
        <f>SUM(L52+L57+L62+L67)</f>
        <v>0</v>
      </c>
      <c r="M51" s="84">
        <f>SUM(M52+M57+M62+M67)</f>
        <v>0</v>
      </c>
      <c r="N51" s="76">
        <f>M51*O51</f>
        <v>0</v>
      </c>
      <c r="O51" s="168">
        <v>1</v>
      </c>
    </row>
    <row r="52" spans="2:15" s="63" customFormat="1" ht="23.25" customHeight="1" x14ac:dyDescent="0.25">
      <c r="B52" s="94" t="s">
        <v>71</v>
      </c>
      <c r="C52" s="95"/>
      <c r="D52" s="95"/>
      <c r="E52" s="95"/>
      <c r="F52" s="95"/>
      <c r="G52" s="95"/>
      <c r="H52" s="95"/>
      <c r="I52" s="95"/>
      <c r="J52" s="95"/>
      <c r="K52" s="96"/>
      <c r="L52" s="283">
        <f>SUM(L54:L56)</f>
        <v>0</v>
      </c>
      <c r="M52" s="283">
        <f>SUM(M54:M56)</f>
        <v>0</v>
      </c>
    </row>
    <row r="53" spans="2:15" ht="30" customHeight="1" thickBot="1" x14ac:dyDescent="0.3">
      <c r="B53" s="284" t="s">
        <v>127</v>
      </c>
      <c r="C53" s="285"/>
      <c r="D53" s="285"/>
      <c r="E53" s="285"/>
      <c r="F53" s="285" t="s">
        <v>128</v>
      </c>
      <c r="G53" s="285"/>
      <c r="H53" s="285" t="s">
        <v>76</v>
      </c>
      <c r="I53" s="285"/>
      <c r="J53" s="82" t="s">
        <v>12</v>
      </c>
      <c r="K53" s="93" t="s">
        <v>13</v>
      </c>
      <c r="L53" s="280"/>
      <c r="M53" s="280"/>
    </row>
    <row r="54" spans="2:15" s="68" customFormat="1" ht="20.100000000000001" customHeight="1" x14ac:dyDescent="0.25">
      <c r="B54" s="268"/>
      <c r="C54" s="264"/>
      <c r="D54" s="264"/>
      <c r="E54" s="265"/>
      <c r="F54" s="263"/>
      <c r="G54" s="265"/>
      <c r="H54" s="263"/>
      <c r="I54" s="264"/>
      <c r="J54" s="186"/>
      <c r="K54" s="11"/>
      <c r="L54" s="98">
        <f>IF(OR(B54="",K54=""),0,VLOOKUP(H54,MCONGRESO_NACIONAL,2,FALSE))</f>
        <v>0</v>
      </c>
      <c r="M54" s="99">
        <f>L54</f>
        <v>0</v>
      </c>
      <c r="N54" s="338"/>
      <c r="O54" s="339"/>
    </row>
    <row r="55" spans="2:15" s="68" customFormat="1" ht="20.100000000000001" customHeight="1" x14ac:dyDescent="0.25">
      <c r="B55" s="268"/>
      <c r="C55" s="264"/>
      <c r="D55" s="264"/>
      <c r="E55" s="265"/>
      <c r="F55" s="263"/>
      <c r="G55" s="265"/>
      <c r="H55" s="263"/>
      <c r="I55" s="264"/>
      <c r="J55" s="186"/>
      <c r="K55" s="11"/>
      <c r="L55" s="98">
        <f>IF(OR(B55="",K55=""),0,VLOOKUP(H55,MCONGRESO_NACIONAL,2,FALSE))</f>
        <v>0</v>
      </c>
      <c r="M55" s="99">
        <f t="shared" ref="M55:M56" si="14">L55</f>
        <v>0</v>
      </c>
      <c r="N55" s="266"/>
      <c r="O55" s="267"/>
    </row>
    <row r="56" spans="2:15" s="68" customFormat="1" ht="20.100000000000001" customHeight="1" thickBot="1" x14ac:dyDescent="0.3">
      <c r="B56" s="268"/>
      <c r="C56" s="264"/>
      <c r="D56" s="264"/>
      <c r="E56" s="265"/>
      <c r="F56" s="263"/>
      <c r="G56" s="265"/>
      <c r="H56" s="263"/>
      <c r="I56" s="264"/>
      <c r="J56" s="186"/>
      <c r="K56" s="11"/>
      <c r="L56" s="98">
        <f>IF(OR(B56="",K56=""),0,VLOOKUP(H56,MCONGRESO_NACIONAL,2,FALSE))</f>
        <v>0</v>
      </c>
      <c r="M56" s="99">
        <f t="shared" si="14"/>
        <v>0</v>
      </c>
      <c r="N56" s="340"/>
      <c r="O56" s="341"/>
    </row>
    <row r="57" spans="2:15" s="63" customFormat="1" ht="23.25" customHeight="1" x14ac:dyDescent="0.25">
      <c r="B57" s="94" t="s">
        <v>72</v>
      </c>
      <c r="C57" s="95"/>
      <c r="D57" s="95"/>
      <c r="E57" s="95"/>
      <c r="F57" s="95"/>
      <c r="G57" s="95"/>
      <c r="H57" s="95"/>
      <c r="I57" s="95"/>
      <c r="J57" s="95"/>
      <c r="K57" s="96"/>
      <c r="L57" s="278">
        <f>SUM(L59:L61)</f>
        <v>0</v>
      </c>
      <c r="M57" s="278">
        <f>SUM(M59:M61)</f>
        <v>0</v>
      </c>
    </row>
    <row r="58" spans="2:15" ht="30" customHeight="1" thickBot="1" x14ac:dyDescent="0.3">
      <c r="B58" s="284" t="s">
        <v>127</v>
      </c>
      <c r="C58" s="285"/>
      <c r="D58" s="285"/>
      <c r="E58" s="285"/>
      <c r="F58" s="285" t="s">
        <v>128</v>
      </c>
      <c r="G58" s="285"/>
      <c r="H58" s="285" t="s">
        <v>76</v>
      </c>
      <c r="I58" s="285"/>
      <c r="J58" s="82" t="s">
        <v>12</v>
      </c>
      <c r="K58" s="93" t="s">
        <v>13</v>
      </c>
      <c r="L58" s="280"/>
      <c r="M58" s="280"/>
    </row>
    <row r="59" spans="2:15" s="68" customFormat="1" ht="20.100000000000001" customHeight="1" x14ac:dyDescent="0.25">
      <c r="B59" s="268"/>
      <c r="C59" s="264"/>
      <c r="D59" s="264"/>
      <c r="E59" s="265"/>
      <c r="F59" s="263"/>
      <c r="G59" s="265"/>
      <c r="H59" s="263"/>
      <c r="I59" s="264"/>
      <c r="J59" s="186"/>
      <c r="K59" s="11"/>
      <c r="L59" s="98">
        <f>IF(OR(B59="",K59=""),0,VLOOKUP(H59,MCONGRESO_INTERNACIONAL,2,FALSE))</f>
        <v>0</v>
      </c>
      <c r="M59" s="99">
        <f>L59</f>
        <v>0</v>
      </c>
      <c r="N59" s="338"/>
      <c r="O59" s="339"/>
    </row>
    <row r="60" spans="2:15" s="68" customFormat="1" ht="20.100000000000001" customHeight="1" x14ac:dyDescent="0.25">
      <c r="B60" s="268"/>
      <c r="C60" s="264"/>
      <c r="D60" s="264"/>
      <c r="E60" s="265"/>
      <c r="F60" s="263"/>
      <c r="G60" s="265"/>
      <c r="H60" s="263"/>
      <c r="I60" s="264"/>
      <c r="J60" s="186"/>
      <c r="K60" s="11"/>
      <c r="L60" s="98">
        <f>IF(OR(B60="",K60=""),0,VLOOKUP(H60,MCONGRESO_INTERNACIONAL,2,FALSE))</f>
        <v>0</v>
      </c>
      <c r="M60" s="99">
        <f t="shared" ref="M60:M61" si="15">L60</f>
        <v>0</v>
      </c>
      <c r="N60" s="266"/>
      <c r="O60" s="267"/>
    </row>
    <row r="61" spans="2:15" s="68" customFormat="1" ht="20.100000000000001" customHeight="1" thickBot="1" x14ac:dyDescent="0.3">
      <c r="B61" s="268"/>
      <c r="C61" s="264"/>
      <c r="D61" s="264"/>
      <c r="E61" s="265"/>
      <c r="F61" s="263"/>
      <c r="G61" s="265"/>
      <c r="H61" s="263"/>
      <c r="I61" s="264"/>
      <c r="J61" s="186"/>
      <c r="K61" s="11"/>
      <c r="L61" s="98">
        <f>IF(OR(B61="",K61=""),0,VLOOKUP(H61,MCONGRESO_INTERNACIONAL,2,FALSE))</f>
        <v>0</v>
      </c>
      <c r="M61" s="99">
        <f t="shared" si="15"/>
        <v>0</v>
      </c>
      <c r="N61" s="340"/>
      <c r="O61" s="341"/>
    </row>
    <row r="62" spans="2:15" s="63" customFormat="1" ht="23.25" customHeight="1" x14ac:dyDescent="0.25">
      <c r="B62" s="94" t="s">
        <v>101</v>
      </c>
      <c r="C62" s="95"/>
      <c r="D62" s="95"/>
      <c r="E62" s="95"/>
      <c r="F62" s="95"/>
      <c r="G62" s="95"/>
      <c r="H62" s="95"/>
      <c r="I62" s="95"/>
      <c r="J62" s="95"/>
      <c r="K62" s="96"/>
      <c r="L62" s="278">
        <f>SUM(L64:L66)</f>
        <v>0</v>
      </c>
      <c r="M62" s="278">
        <f>SUM(M64:M66)</f>
        <v>0</v>
      </c>
    </row>
    <row r="63" spans="2:15" ht="30" customHeight="1" thickBot="1" x14ac:dyDescent="0.3">
      <c r="B63" s="284" t="s">
        <v>11</v>
      </c>
      <c r="C63" s="285"/>
      <c r="D63" s="285"/>
      <c r="E63" s="285"/>
      <c r="F63" s="285"/>
      <c r="G63" s="285"/>
      <c r="H63" s="285"/>
      <c r="I63" s="97" t="s">
        <v>76</v>
      </c>
      <c r="J63" s="82" t="s">
        <v>12</v>
      </c>
      <c r="K63" s="93" t="s">
        <v>13</v>
      </c>
      <c r="L63" s="280"/>
      <c r="M63" s="280"/>
    </row>
    <row r="64" spans="2:15" s="68" customFormat="1" ht="20.100000000000001" customHeight="1" x14ac:dyDescent="0.25">
      <c r="B64" s="268"/>
      <c r="C64" s="264"/>
      <c r="D64" s="264"/>
      <c r="E64" s="264"/>
      <c r="F64" s="264"/>
      <c r="G64" s="265"/>
      <c r="H64" s="263"/>
      <c r="I64" s="265"/>
      <c r="J64" s="186"/>
      <c r="K64" s="11"/>
      <c r="L64" s="98">
        <f>IF(OR(B64="",K64=""),0,VLOOKUP(H64,MPONENTE_CONFERENCIAS,2,FALSE))</f>
        <v>0</v>
      </c>
      <c r="M64" s="99">
        <f>L64</f>
        <v>0</v>
      </c>
      <c r="N64" s="338"/>
      <c r="O64" s="339"/>
    </row>
    <row r="65" spans="2:15" s="68" customFormat="1" ht="20.100000000000001" customHeight="1" x14ac:dyDescent="0.25">
      <c r="B65" s="268"/>
      <c r="C65" s="264"/>
      <c r="D65" s="264"/>
      <c r="E65" s="264"/>
      <c r="F65" s="264"/>
      <c r="G65" s="265"/>
      <c r="H65" s="263"/>
      <c r="I65" s="265"/>
      <c r="J65" s="186"/>
      <c r="K65" s="11"/>
      <c r="L65" s="98">
        <f>IF(OR(B65="",K65=""),0,VLOOKUP(I65,MPONENTE_CONFERENCIAS,2,FALSE))</f>
        <v>0</v>
      </c>
      <c r="M65" s="99">
        <f t="shared" ref="M65:M66" si="16">L65</f>
        <v>0</v>
      </c>
      <c r="N65" s="266"/>
      <c r="O65" s="267"/>
    </row>
    <row r="66" spans="2:15" s="68" customFormat="1" ht="20.100000000000001" customHeight="1" thickBot="1" x14ac:dyDescent="0.3">
      <c r="B66" s="268"/>
      <c r="C66" s="264"/>
      <c r="D66" s="264"/>
      <c r="E66" s="264"/>
      <c r="F66" s="264"/>
      <c r="G66" s="265"/>
      <c r="H66" s="263"/>
      <c r="I66" s="265"/>
      <c r="J66" s="186"/>
      <c r="K66" s="11"/>
      <c r="L66" s="98">
        <f>IF(OR(B66="",K66=""),0,VLOOKUP(I66,MPONENTE_CONFERENCIAS,2,FALSE))</f>
        <v>0</v>
      </c>
      <c r="M66" s="99">
        <f t="shared" si="16"/>
        <v>0</v>
      </c>
      <c r="N66" s="340"/>
      <c r="O66" s="341"/>
    </row>
    <row r="67" spans="2:15" s="63" customFormat="1" ht="23.25" customHeight="1" x14ac:dyDescent="0.25">
      <c r="B67" s="94" t="s">
        <v>102</v>
      </c>
      <c r="C67" s="95"/>
      <c r="D67" s="95"/>
      <c r="E67" s="95"/>
      <c r="F67" s="95"/>
      <c r="G67" s="95"/>
      <c r="H67" s="95"/>
      <c r="I67" s="95"/>
      <c r="J67" s="95"/>
      <c r="K67" s="96"/>
      <c r="L67" s="278">
        <f>SUM(L69:L71)</f>
        <v>0</v>
      </c>
      <c r="M67" s="278">
        <f>SUM(M69:M71)</f>
        <v>0</v>
      </c>
    </row>
    <row r="68" spans="2:15" ht="30" customHeight="1" thickBot="1" x14ac:dyDescent="0.3">
      <c r="B68" s="284" t="s">
        <v>11</v>
      </c>
      <c r="C68" s="285"/>
      <c r="D68" s="285"/>
      <c r="E68" s="285"/>
      <c r="F68" s="285"/>
      <c r="G68" s="285"/>
      <c r="H68" s="285"/>
      <c r="I68" s="97" t="s">
        <v>76</v>
      </c>
      <c r="J68" s="82" t="s">
        <v>12</v>
      </c>
      <c r="K68" s="93" t="s">
        <v>13</v>
      </c>
      <c r="L68" s="280"/>
      <c r="M68" s="280"/>
    </row>
    <row r="69" spans="2:15" s="68" customFormat="1" ht="20.100000000000001" customHeight="1" x14ac:dyDescent="0.25">
      <c r="B69" s="268"/>
      <c r="C69" s="264"/>
      <c r="D69" s="264"/>
      <c r="E69" s="264"/>
      <c r="F69" s="264"/>
      <c r="G69" s="265"/>
      <c r="H69" s="263"/>
      <c r="I69" s="265"/>
      <c r="J69" s="186"/>
      <c r="K69" s="11"/>
      <c r="L69" s="98">
        <f>IF(OR(B69="",K69=""),0,VLOOKUP(H69,MPONENTE_SEMINARIOS,2,FALSE))</f>
        <v>0</v>
      </c>
      <c r="M69" s="99">
        <f>L69</f>
        <v>0</v>
      </c>
      <c r="N69" s="338"/>
      <c r="O69" s="339"/>
    </row>
    <row r="70" spans="2:15" s="68" customFormat="1" ht="20.100000000000001" customHeight="1" x14ac:dyDescent="0.25">
      <c r="B70" s="268"/>
      <c r="C70" s="264"/>
      <c r="D70" s="264"/>
      <c r="E70" s="264"/>
      <c r="F70" s="264"/>
      <c r="G70" s="265"/>
      <c r="H70" s="263"/>
      <c r="I70" s="265"/>
      <c r="J70" s="186"/>
      <c r="K70" s="11"/>
      <c r="L70" s="98">
        <f>IF(OR(B70="",K70=""),0,VLOOKUP(H70,MPONENTE_SEMINARIOS,2,FALSE))</f>
        <v>0</v>
      </c>
      <c r="M70" s="99">
        <f t="shared" ref="M70:M71" si="17">L70</f>
        <v>0</v>
      </c>
      <c r="N70" s="266"/>
      <c r="O70" s="267"/>
    </row>
    <row r="71" spans="2:15" s="68" customFormat="1" ht="20.100000000000001" customHeight="1" thickBot="1" x14ac:dyDescent="0.3">
      <c r="B71" s="269"/>
      <c r="C71" s="270"/>
      <c r="D71" s="270"/>
      <c r="E71" s="270"/>
      <c r="F71" s="270"/>
      <c r="G71" s="271"/>
      <c r="H71" s="272"/>
      <c r="I71" s="271"/>
      <c r="J71" s="190"/>
      <c r="K71" s="12"/>
      <c r="L71" s="169">
        <f>IF(OR(B71="",K71=""),0,VLOOKUP(H71,MPONENTE_SEMINARIOS,2,FALSE))</f>
        <v>0</v>
      </c>
      <c r="M71" s="166">
        <f t="shared" si="17"/>
        <v>0</v>
      </c>
      <c r="N71" s="340"/>
      <c r="O71" s="341"/>
    </row>
    <row r="72" spans="2:15" ht="30" customHeight="1" x14ac:dyDescent="0.25">
      <c r="B72" s="329" t="s">
        <v>148</v>
      </c>
      <c r="C72" s="330"/>
      <c r="D72" s="330"/>
      <c r="E72" s="330"/>
      <c r="F72" s="330"/>
      <c r="G72" s="330"/>
      <c r="H72" s="330"/>
      <c r="I72" s="330"/>
      <c r="J72" s="330"/>
      <c r="K72" s="331"/>
    </row>
    <row r="73" spans="2:15" ht="30" customHeight="1" x14ac:dyDescent="0.25">
      <c r="B73" s="332"/>
      <c r="C73" s="333"/>
      <c r="D73" s="333"/>
      <c r="E73" s="333"/>
      <c r="F73" s="333"/>
      <c r="G73" s="333"/>
      <c r="H73" s="333"/>
      <c r="I73" s="333"/>
      <c r="J73" s="333"/>
      <c r="K73" s="334"/>
    </row>
    <row r="74" spans="2:15" ht="30" customHeight="1" x14ac:dyDescent="0.25">
      <c r="B74" s="332"/>
      <c r="C74" s="333"/>
      <c r="D74" s="333"/>
      <c r="E74" s="333"/>
      <c r="F74" s="333"/>
      <c r="G74" s="333"/>
      <c r="H74" s="333"/>
      <c r="I74" s="333"/>
      <c r="J74" s="333"/>
      <c r="K74" s="334"/>
    </row>
    <row r="75" spans="2:15" ht="30" customHeight="1" thickBot="1" x14ac:dyDescent="0.3">
      <c r="B75" s="335"/>
      <c r="C75" s="336"/>
      <c r="D75" s="336"/>
      <c r="E75" s="336"/>
      <c r="F75" s="336"/>
      <c r="G75" s="336"/>
      <c r="H75" s="336"/>
      <c r="I75" s="336"/>
      <c r="J75" s="336"/>
      <c r="K75" s="337"/>
    </row>
  </sheetData>
  <sheetProtection algorithmName="SHA-512" hashValue="/nLwQRxD6PqZ2/SLJi/Cunam0F/kLEJ/L0kzzEOdiNFlTZMttkT07qUqc3HIUqM0vd67wyxqOyp5XPqdzWDs9A==" saltValue="M2wHFvs0m6V12Akl3RJGnQ==" spinCount="100000" sheet="1" objects="1" scenarios="1" insertRows="0" deleteRows="0" selectLockedCells="1"/>
  <mergeCells count="198">
    <mergeCell ref="B72:K72"/>
    <mergeCell ref="B73:K75"/>
    <mergeCell ref="N69:O69"/>
    <mergeCell ref="N70:O70"/>
    <mergeCell ref="N71:O71"/>
    <mergeCell ref="N8:O9"/>
    <mergeCell ref="N54:O54"/>
    <mergeCell ref="N55:O55"/>
    <mergeCell ref="N56:O56"/>
    <mergeCell ref="N59:O59"/>
    <mergeCell ref="N60:O60"/>
    <mergeCell ref="N61:O61"/>
    <mergeCell ref="N64:O64"/>
    <mergeCell ref="N65:O65"/>
    <mergeCell ref="N66:O66"/>
    <mergeCell ref="N36:O36"/>
    <mergeCell ref="N37:O37"/>
    <mergeCell ref="N38:O38"/>
    <mergeCell ref="N41:O41"/>
    <mergeCell ref="N42:O42"/>
    <mergeCell ref="N43:O43"/>
    <mergeCell ref="N48:O48"/>
    <mergeCell ref="N49:O49"/>
    <mergeCell ref="N50:O50"/>
    <mergeCell ref="O44:O45"/>
    <mergeCell ref="N47:O47"/>
    <mergeCell ref="N46:O46"/>
    <mergeCell ref="N20:O20"/>
    <mergeCell ref="N21:O21"/>
    <mergeCell ref="N22:O22"/>
    <mergeCell ref="N23:O23"/>
    <mergeCell ref="N28:O28"/>
    <mergeCell ref="N29:O29"/>
    <mergeCell ref="N30:O30"/>
    <mergeCell ref="N31:O31"/>
    <mergeCell ref="N32:O32"/>
    <mergeCell ref="N44:N45"/>
    <mergeCell ref="C2:K2"/>
    <mergeCell ref="C3:K3"/>
    <mergeCell ref="C4:G5"/>
    <mergeCell ref="N15:O15"/>
    <mergeCell ref="N16:O16"/>
    <mergeCell ref="N17:O17"/>
    <mergeCell ref="N18:O18"/>
    <mergeCell ref="N19:O19"/>
    <mergeCell ref="N10:O10"/>
    <mergeCell ref="N11:O11"/>
    <mergeCell ref="O2:O5"/>
    <mergeCell ref="M2:M5"/>
    <mergeCell ref="N2:N5"/>
    <mergeCell ref="H17:I17"/>
    <mergeCell ref="B18:F18"/>
    <mergeCell ref="H18:I18"/>
    <mergeCell ref="B7:K7"/>
    <mergeCell ref="B8:K8"/>
    <mergeCell ref="B9:G9"/>
    <mergeCell ref="H9:I9"/>
    <mergeCell ref="B10:G10"/>
    <mergeCell ref="H10:I10"/>
    <mergeCell ref="B11:G11"/>
    <mergeCell ref="H11:I11"/>
    <mergeCell ref="L8:L9"/>
    <mergeCell ref="B63:H63"/>
    <mergeCell ref="B51:K51"/>
    <mergeCell ref="B47:E47"/>
    <mergeCell ref="B33:K33"/>
    <mergeCell ref="B28:E28"/>
    <mergeCell ref="B32:E32"/>
    <mergeCell ref="B34:F34"/>
    <mergeCell ref="B31:E31"/>
    <mergeCell ref="G29:I29"/>
    <mergeCell ref="G30:I30"/>
    <mergeCell ref="G31:I31"/>
    <mergeCell ref="G32:I32"/>
    <mergeCell ref="L16:L17"/>
    <mergeCell ref="L21:L22"/>
    <mergeCell ref="B29:E29"/>
    <mergeCell ref="B30:E30"/>
    <mergeCell ref="B21:K21"/>
    <mergeCell ref="B22:E22"/>
    <mergeCell ref="B23:E23"/>
    <mergeCell ref="B17:F17"/>
    <mergeCell ref="B15:G15"/>
    <mergeCell ref="H15:I15"/>
    <mergeCell ref="B19:F19"/>
    <mergeCell ref="H19:I19"/>
    <mergeCell ref="B20:F20"/>
    <mergeCell ref="H20:I20"/>
    <mergeCell ref="G22:I22"/>
    <mergeCell ref="G23:I23"/>
    <mergeCell ref="G28:I28"/>
    <mergeCell ref="L44:L45"/>
    <mergeCell ref="L52:L53"/>
    <mergeCell ref="F47:G47"/>
    <mergeCell ref="F50:G50"/>
    <mergeCell ref="F45:G45"/>
    <mergeCell ref="B53:E53"/>
    <mergeCell ref="F53:G53"/>
    <mergeCell ref="H53:I53"/>
    <mergeCell ref="B35:F35"/>
    <mergeCell ref="G36:H36"/>
    <mergeCell ref="G37:H37"/>
    <mergeCell ref="G38:H38"/>
    <mergeCell ref="G41:H41"/>
    <mergeCell ref="G42:H42"/>
    <mergeCell ref="G43:H43"/>
    <mergeCell ref="B49:E49"/>
    <mergeCell ref="F49:G49"/>
    <mergeCell ref="H49:I49"/>
    <mergeCell ref="L57:L58"/>
    <mergeCell ref="L62:L63"/>
    <mergeCell ref="L67:L68"/>
    <mergeCell ref="L34:L35"/>
    <mergeCell ref="L39:L40"/>
    <mergeCell ref="G35:H35"/>
    <mergeCell ref="G40:H40"/>
    <mergeCell ref="B68:H68"/>
    <mergeCell ref="B36:F36"/>
    <mergeCell ref="B37:F37"/>
    <mergeCell ref="B38:F38"/>
    <mergeCell ref="B40:F40"/>
    <mergeCell ref="B41:F41"/>
    <mergeCell ref="B43:F43"/>
    <mergeCell ref="B42:F42"/>
    <mergeCell ref="B46:E46"/>
    <mergeCell ref="B45:E45"/>
    <mergeCell ref="B44:K44"/>
    <mergeCell ref="B50:E50"/>
    <mergeCell ref="H45:I45"/>
    <mergeCell ref="H46:I46"/>
    <mergeCell ref="H47:I47"/>
    <mergeCell ref="H50:I50"/>
    <mergeCell ref="F46:G46"/>
    <mergeCell ref="B54:E54"/>
    <mergeCell ref="F54:G54"/>
    <mergeCell ref="H54:I54"/>
    <mergeCell ref="B55:E55"/>
    <mergeCell ref="F55:G55"/>
    <mergeCell ref="H55:I55"/>
    <mergeCell ref="B56:E56"/>
    <mergeCell ref="F56:G56"/>
    <mergeCell ref="H56:I56"/>
    <mergeCell ref="F61:G61"/>
    <mergeCell ref="H61:I61"/>
    <mergeCell ref="B58:E58"/>
    <mergeCell ref="F58:G58"/>
    <mergeCell ref="H58:I58"/>
    <mergeCell ref="B59:E59"/>
    <mergeCell ref="F59:G59"/>
    <mergeCell ref="H59:I59"/>
    <mergeCell ref="B60:E60"/>
    <mergeCell ref="F60:G60"/>
    <mergeCell ref="H60:I60"/>
    <mergeCell ref="B69:G69"/>
    <mergeCell ref="H69:I69"/>
    <mergeCell ref="B70:G70"/>
    <mergeCell ref="H70:I70"/>
    <mergeCell ref="B71:G71"/>
    <mergeCell ref="H71:I71"/>
    <mergeCell ref="L2:L4"/>
    <mergeCell ref="M8:M9"/>
    <mergeCell ref="M16:M17"/>
    <mergeCell ref="M21:M22"/>
    <mergeCell ref="M34:M35"/>
    <mergeCell ref="M39:M40"/>
    <mergeCell ref="M44:M45"/>
    <mergeCell ref="M52:M53"/>
    <mergeCell ref="M57:M58"/>
    <mergeCell ref="M62:M63"/>
    <mergeCell ref="M67:M68"/>
    <mergeCell ref="H65:I65"/>
    <mergeCell ref="H66:I66"/>
    <mergeCell ref="H64:I64"/>
    <mergeCell ref="B64:G64"/>
    <mergeCell ref="B65:G65"/>
    <mergeCell ref="B66:G66"/>
    <mergeCell ref="B61:E61"/>
    <mergeCell ref="B12:G12"/>
    <mergeCell ref="H12:I12"/>
    <mergeCell ref="N12:O12"/>
    <mergeCell ref="B13:G13"/>
    <mergeCell ref="H13:I13"/>
    <mergeCell ref="N13:O13"/>
    <mergeCell ref="B14:G14"/>
    <mergeCell ref="H14:I14"/>
    <mergeCell ref="N14:O14"/>
    <mergeCell ref="B27:E27"/>
    <mergeCell ref="G27:I27"/>
    <mergeCell ref="N27:O27"/>
    <mergeCell ref="B24:E24"/>
    <mergeCell ref="G24:I24"/>
    <mergeCell ref="N24:O24"/>
    <mergeCell ref="B25:E25"/>
    <mergeCell ref="G25:I25"/>
    <mergeCell ref="N25:O25"/>
    <mergeCell ref="B26:E26"/>
    <mergeCell ref="G26:I26"/>
    <mergeCell ref="N26:O26"/>
  </mergeCells>
  <conditionalFormatting sqref="M33">
    <cfRule type="cellIs" dxfId="3" priority="3" operator="greaterThan">
      <formula>3</formula>
    </cfRule>
  </conditionalFormatting>
  <conditionalFormatting sqref="M44:M45">
    <cfRule type="cellIs" dxfId="2" priority="2" operator="greaterThan">
      <formula>5</formula>
    </cfRule>
  </conditionalFormatting>
  <conditionalFormatting sqref="M51">
    <cfRule type="cellIs" dxfId="1" priority="1" operator="greaterThan">
      <formula>2</formula>
    </cfRule>
  </conditionalFormatting>
  <dataValidations count="6">
    <dataValidation type="list" allowBlank="1" showInputMessage="1" showErrorMessage="1" sqref="F23:F32">
      <formula1>CUARTILES_ARTICULOS</formula1>
    </dataValidation>
    <dataValidation type="list" allowBlank="1" showInputMessage="1" showErrorMessage="1" sqref="F46:F50">
      <formula1>TIPO_PATENTE</formula1>
    </dataValidation>
    <dataValidation type="list" allowBlank="1" showInputMessage="1" showErrorMessage="1" sqref="H59:I61 H54:I56">
      <formula1>CONGRESO_INTERNACIONAL</formula1>
    </dataValidation>
    <dataValidation type="list" allowBlank="1" showInputMessage="1" showErrorMessage="1" sqref="H69:I69">
      <formula1>PONENTE_SEMINARIOS</formula1>
    </dataValidation>
    <dataValidation type="list" allowBlank="1" showInputMessage="1" showErrorMessage="1" sqref="H64:H66 H70:H71">
      <formula1>PONENTE_CONFERENCIAS</formula1>
    </dataValidation>
    <dataValidation type="whole" allowBlank="1" showInputMessage="1" showErrorMessage="1" errorTitle="Corrija el dato" error="Por favor, introduzca un número entero" sqref="I36:I37 I41:I43">
      <formula1>0</formula1>
      <formula2>1000</formula2>
    </dataValidation>
  </dataValidations>
  <pageMargins left="0.7" right="0.7" top="0.75" bottom="0.75"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63"/>
  <sheetViews>
    <sheetView topLeftCell="A43" workbookViewId="0">
      <selection activeCell="B61" sqref="B61:I63"/>
    </sheetView>
  </sheetViews>
  <sheetFormatPr baseColWidth="10" defaultColWidth="9.140625" defaultRowHeight="30" customHeight="1" x14ac:dyDescent="0.25"/>
  <cols>
    <col min="1" max="1" width="1.5703125" style="55" customWidth="1"/>
    <col min="2" max="2" width="45.42578125" style="65" customWidth="1"/>
    <col min="3" max="3" width="14.5703125" style="55" customWidth="1"/>
    <col min="4" max="4" width="32" style="55" customWidth="1"/>
    <col min="5" max="5" width="14" style="55" customWidth="1"/>
    <col min="6" max="6" width="13.5703125" style="55" customWidth="1"/>
    <col min="7" max="7" width="17.42578125" style="55" customWidth="1"/>
    <col min="8" max="8" width="15.42578125" style="55" customWidth="1"/>
    <col min="9" max="9" width="18.28515625" style="55" customWidth="1"/>
    <col min="10" max="11" width="16.5703125" style="55" hidden="1" customWidth="1"/>
    <col min="12" max="12" width="19.28515625" style="55" hidden="1" customWidth="1"/>
    <col min="13" max="13" width="14.85546875" style="55" hidden="1" customWidth="1"/>
    <col min="14" max="16384" width="9.140625" style="55"/>
  </cols>
  <sheetData>
    <row r="1" spans="2:13" ht="11.25" customHeight="1" thickBot="1" x14ac:dyDescent="0.3">
      <c r="B1" s="55"/>
    </row>
    <row r="2" spans="2:13" ht="30" customHeight="1" x14ac:dyDescent="0.3">
      <c r="B2" s="57"/>
      <c r="C2" s="58" t="s">
        <v>0</v>
      </c>
      <c r="D2" s="58"/>
      <c r="E2" s="58"/>
      <c r="F2" s="58"/>
      <c r="G2" s="58"/>
      <c r="H2" s="58"/>
      <c r="I2" s="70"/>
      <c r="J2" s="350" t="s">
        <v>135</v>
      </c>
      <c r="K2" s="242" t="s">
        <v>136</v>
      </c>
      <c r="L2" s="242" t="s">
        <v>137</v>
      </c>
    </row>
    <row r="3" spans="2:13" ht="18.75" customHeight="1" x14ac:dyDescent="0.3">
      <c r="B3" s="59"/>
      <c r="C3" s="171" t="s">
        <v>121</v>
      </c>
      <c r="D3" s="60"/>
      <c r="E3" s="60"/>
      <c r="F3" s="60"/>
      <c r="G3" s="60"/>
      <c r="H3" s="60"/>
      <c r="I3" s="71"/>
      <c r="J3" s="351"/>
      <c r="K3" s="243"/>
      <c r="L3" s="243"/>
    </row>
    <row r="4" spans="2:13" ht="17.25" customHeight="1" x14ac:dyDescent="0.25">
      <c r="B4" s="59"/>
      <c r="C4" s="321" t="str">
        <f>CONCATENATE(IF(SOL_NOMBRE&lt;&gt;"",UPPER(SOL_NOMBRE),"")," ",UPPER(SOL_APELLIDOS),IF(SOL_NIF&lt;&gt;"", CONCATENATE(" ( ",    SOL_NIF," ) "),""))</f>
        <v xml:space="preserve"> </v>
      </c>
      <c r="D4" s="321"/>
      <c r="E4" s="321"/>
      <c r="F4" s="321"/>
      <c r="G4" s="321"/>
      <c r="H4" s="228" t="str">
        <f>IF( AND(SOL_FECHA_INI&lt;&gt;"",SOL_FECHA_FIN&lt;&gt;""),"Intervalo de fechas evaluable","")</f>
        <v/>
      </c>
      <c r="I4" s="229"/>
      <c r="J4" s="351"/>
      <c r="K4" s="243"/>
      <c r="L4" s="243"/>
    </row>
    <row r="5" spans="2:13" ht="15.75" customHeight="1" thickBot="1" x14ac:dyDescent="0.3">
      <c r="B5" s="59"/>
      <c r="C5" s="322"/>
      <c r="D5" s="322"/>
      <c r="E5" s="322"/>
      <c r="F5" s="322"/>
      <c r="G5" s="322"/>
      <c r="H5" s="163" t="str">
        <f>IF(ISBLANK(SOL_FECHA_INI),"",SOL_FECHA_INI)</f>
        <v/>
      </c>
      <c r="I5" s="183" t="str">
        <f>IF(ISBLANK(SOL_FECHA_FIN),"",SOL_FECHA_FIN+365)</f>
        <v/>
      </c>
      <c r="J5" s="72" t="s">
        <v>134</v>
      </c>
      <c r="K5" s="244"/>
      <c r="L5" s="244"/>
    </row>
    <row r="6" spans="2:13" s="63" customFormat="1" ht="38.25" customHeight="1" x14ac:dyDescent="0.25">
      <c r="B6" s="110" t="s">
        <v>70</v>
      </c>
      <c r="C6" s="111"/>
      <c r="D6" s="111"/>
      <c r="E6" s="111"/>
      <c r="F6" s="111"/>
      <c r="G6" s="111"/>
      <c r="H6" s="111"/>
      <c r="I6" s="112"/>
      <c r="J6" s="113">
        <f>SUM(J7+J12+J17+J22+J27+J35+J32+J40+J45+J50+J55)</f>
        <v>0</v>
      </c>
      <c r="K6" s="113">
        <f>SUM(K7+K12+K17+K22+K27+K35+K32+K40+K45+K50+K55)</f>
        <v>0</v>
      </c>
      <c r="L6" s="75">
        <f>K6*L8</f>
        <v>0</v>
      </c>
    </row>
    <row r="7" spans="2:13" s="63" customFormat="1" ht="23.25" customHeight="1" x14ac:dyDescent="0.25">
      <c r="B7" s="94" t="s">
        <v>103</v>
      </c>
      <c r="C7" s="95"/>
      <c r="D7" s="95"/>
      <c r="E7" s="95"/>
      <c r="F7" s="95"/>
      <c r="G7" s="95"/>
      <c r="H7" s="95"/>
      <c r="I7" s="96"/>
      <c r="J7" s="346">
        <f>SUM(J9:J11)</f>
        <v>0</v>
      </c>
      <c r="K7" s="346">
        <f>SUM(K9:K11)</f>
        <v>0</v>
      </c>
      <c r="L7" s="77" t="s">
        <v>138</v>
      </c>
    </row>
    <row r="8" spans="2:13" ht="27.75" customHeight="1" thickBot="1" x14ac:dyDescent="0.3">
      <c r="B8" s="284" t="s">
        <v>129</v>
      </c>
      <c r="C8" s="285"/>
      <c r="D8" s="285"/>
      <c r="E8" s="285"/>
      <c r="F8" s="285" t="s">
        <v>15</v>
      </c>
      <c r="G8" s="285"/>
      <c r="H8" s="182" t="s">
        <v>12</v>
      </c>
      <c r="I8" s="93" t="s">
        <v>13</v>
      </c>
      <c r="J8" s="347"/>
      <c r="K8" s="347"/>
      <c r="L8" s="105">
        <v>1</v>
      </c>
    </row>
    <row r="9" spans="2:13" s="68" customFormat="1" ht="20.100000000000001" customHeight="1" x14ac:dyDescent="0.25">
      <c r="B9" s="268"/>
      <c r="C9" s="264"/>
      <c r="D9" s="264"/>
      <c r="E9" s="265"/>
      <c r="F9" s="263"/>
      <c r="G9" s="265"/>
      <c r="H9" s="186"/>
      <c r="I9" s="11"/>
      <c r="J9" s="104">
        <f>IF(AND(B9&lt;&gt;"",I9&lt;&gt;""),1,0)</f>
        <v>0</v>
      </c>
      <c r="K9" s="114">
        <f>J9</f>
        <v>0</v>
      </c>
      <c r="L9" s="266"/>
      <c r="M9" s="267"/>
    </row>
    <row r="10" spans="2:13" s="68" customFormat="1" ht="20.100000000000001" customHeight="1" x14ac:dyDescent="0.25">
      <c r="B10" s="268"/>
      <c r="C10" s="264"/>
      <c r="D10" s="264"/>
      <c r="E10" s="265"/>
      <c r="F10" s="263"/>
      <c r="G10" s="265"/>
      <c r="H10" s="186"/>
      <c r="I10" s="11"/>
      <c r="J10" s="104">
        <f t="shared" ref="J10:J11" si="0">IF(AND(B10&lt;&gt;"",I10&lt;&gt;""),1,0)</f>
        <v>0</v>
      </c>
      <c r="K10" s="114">
        <f t="shared" ref="K10:K11" si="1">J10</f>
        <v>0</v>
      </c>
      <c r="L10" s="266"/>
      <c r="M10" s="267"/>
    </row>
    <row r="11" spans="2:13" s="68" customFormat="1" ht="20.100000000000001" customHeight="1" x14ac:dyDescent="0.25">
      <c r="B11" s="268"/>
      <c r="C11" s="264"/>
      <c r="D11" s="264"/>
      <c r="E11" s="265"/>
      <c r="F11" s="263"/>
      <c r="G11" s="265"/>
      <c r="H11" s="186"/>
      <c r="I11" s="11"/>
      <c r="J11" s="104">
        <f t="shared" si="0"/>
        <v>0</v>
      </c>
      <c r="K11" s="114">
        <f t="shared" si="1"/>
        <v>0</v>
      </c>
      <c r="L11" s="266"/>
      <c r="M11" s="267"/>
    </row>
    <row r="12" spans="2:13" s="63" customFormat="1" ht="23.25" customHeight="1" x14ac:dyDescent="0.25">
      <c r="B12" s="94" t="s">
        <v>104</v>
      </c>
      <c r="C12" s="95"/>
      <c r="D12" s="95"/>
      <c r="E12" s="95"/>
      <c r="F12" s="95"/>
      <c r="G12" s="95"/>
      <c r="H12" s="95"/>
      <c r="I12" s="96"/>
      <c r="J12" s="348">
        <f>SUM(J14:J16)</f>
        <v>0</v>
      </c>
      <c r="K12" s="348">
        <f>SUM(K14:K16)</f>
        <v>0</v>
      </c>
    </row>
    <row r="13" spans="2:13" ht="27.75" customHeight="1" x14ac:dyDescent="0.25">
      <c r="B13" s="284" t="s">
        <v>129</v>
      </c>
      <c r="C13" s="285"/>
      <c r="D13" s="285"/>
      <c r="E13" s="285"/>
      <c r="F13" s="285" t="s">
        <v>15</v>
      </c>
      <c r="G13" s="285"/>
      <c r="H13" s="182" t="s">
        <v>12</v>
      </c>
      <c r="I13" s="93" t="s">
        <v>13</v>
      </c>
      <c r="J13" s="347"/>
      <c r="K13" s="347"/>
    </row>
    <row r="14" spans="2:13" s="68" customFormat="1" ht="20.100000000000001" customHeight="1" x14ac:dyDescent="0.25">
      <c r="B14" s="268"/>
      <c r="C14" s="264"/>
      <c r="D14" s="264"/>
      <c r="E14" s="265"/>
      <c r="F14" s="263"/>
      <c r="G14" s="265"/>
      <c r="H14" s="186"/>
      <c r="I14" s="11"/>
      <c r="J14" s="104">
        <f>IF(AND(B14&lt;&gt;"",I14&lt;&gt;""),0.1,0)</f>
        <v>0</v>
      </c>
      <c r="K14" s="114">
        <f>J14</f>
        <v>0</v>
      </c>
      <c r="L14" s="266"/>
      <c r="M14" s="267"/>
    </row>
    <row r="15" spans="2:13" s="68" customFormat="1" ht="20.100000000000001" customHeight="1" x14ac:dyDescent="0.25">
      <c r="B15" s="268"/>
      <c r="C15" s="264"/>
      <c r="D15" s="264"/>
      <c r="E15" s="265"/>
      <c r="F15" s="263"/>
      <c r="G15" s="265"/>
      <c r="H15" s="186"/>
      <c r="I15" s="11"/>
      <c r="J15" s="104">
        <f t="shared" ref="J15:J16" si="2">IF(AND(B15&lt;&gt;"",I15&lt;&gt;""),0.1,0)</f>
        <v>0</v>
      </c>
      <c r="K15" s="114">
        <f t="shared" ref="K15:K16" si="3">J15</f>
        <v>0</v>
      </c>
      <c r="L15" s="266"/>
      <c r="M15" s="267"/>
    </row>
    <row r="16" spans="2:13" s="68" customFormat="1" ht="20.100000000000001" customHeight="1" x14ac:dyDescent="0.25">
      <c r="B16" s="268"/>
      <c r="C16" s="264"/>
      <c r="D16" s="264"/>
      <c r="E16" s="265"/>
      <c r="F16" s="263"/>
      <c r="G16" s="265"/>
      <c r="H16" s="186"/>
      <c r="I16" s="11"/>
      <c r="J16" s="104">
        <f t="shared" si="2"/>
        <v>0</v>
      </c>
      <c r="K16" s="114">
        <f t="shared" si="3"/>
        <v>0</v>
      </c>
      <c r="L16" s="266"/>
      <c r="M16" s="267"/>
    </row>
    <row r="17" spans="2:13" s="63" customFormat="1" ht="23.25" customHeight="1" x14ac:dyDescent="0.25">
      <c r="B17" s="94" t="s">
        <v>105</v>
      </c>
      <c r="C17" s="95"/>
      <c r="D17" s="95"/>
      <c r="E17" s="95"/>
      <c r="F17" s="95"/>
      <c r="G17" s="95"/>
      <c r="H17" s="95"/>
      <c r="I17" s="96"/>
      <c r="J17" s="348">
        <f>SUM(J19:J21)</f>
        <v>0</v>
      </c>
      <c r="K17" s="348">
        <f>SUM(K19:K21)</f>
        <v>0</v>
      </c>
    </row>
    <row r="18" spans="2:13" ht="27.75" customHeight="1" x14ac:dyDescent="0.25">
      <c r="B18" s="284" t="s">
        <v>106</v>
      </c>
      <c r="C18" s="285"/>
      <c r="D18" s="285"/>
      <c r="E18" s="285"/>
      <c r="F18" s="182"/>
      <c r="G18" s="182" t="s">
        <v>130</v>
      </c>
      <c r="H18" s="182" t="s">
        <v>12</v>
      </c>
      <c r="I18" s="93" t="s">
        <v>13</v>
      </c>
      <c r="J18" s="347"/>
      <c r="K18" s="347"/>
    </row>
    <row r="19" spans="2:13" s="68" customFormat="1" ht="20.100000000000001" customHeight="1" x14ac:dyDescent="0.25">
      <c r="B19" s="268"/>
      <c r="C19" s="264"/>
      <c r="D19" s="264"/>
      <c r="E19" s="264"/>
      <c r="F19" s="265"/>
      <c r="G19" s="186"/>
      <c r="H19" s="186"/>
      <c r="I19" s="11"/>
      <c r="J19" s="104">
        <f>IF(AND(B19&lt;&gt;"",I19&lt;&gt;""),(0.5*G19/4),0)</f>
        <v>0</v>
      </c>
      <c r="K19" s="114">
        <f>J19</f>
        <v>0</v>
      </c>
      <c r="L19" s="266"/>
      <c r="M19" s="267"/>
    </row>
    <row r="20" spans="2:13" s="68" customFormat="1" ht="20.100000000000001" customHeight="1" x14ac:dyDescent="0.25">
      <c r="B20" s="268"/>
      <c r="C20" s="264"/>
      <c r="D20" s="264"/>
      <c r="E20" s="264"/>
      <c r="F20" s="265"/>
      <c r="G20" s="186"/>
      <c r="H20" s="186"/>
      <c r="I20" s="11"/>
      <c r="J20" s="104">
        <f t="shared" ref="J20:J21" si="4">IF(AND(B20&lt;&gt;"",I20&lt;&gt;""),(0.5*G20),0)</f>
        <v>0</v>
      </c>
      <c r="K20" s="114">
        <f t="shared" ref="K20:K21" si="5">J20</f>
        <v>0</v>
      </c>
      <c r="L20" s="266"/>
      <c r="M20" s="267"/>
    </row>
    <row r="21" spans="2:13" s="68" customFormat="1" ht="20.100000000000001" customHeight="1" x14ac:dyDescent="0.25">
      <c r="B21" s="268"/>
      <c r="C21" s="264"/>
      <c r="D21" s="264"/>
      <c r="E21" s="264"/>
      <c r="F21" s="265"/>
      <c r="G21" s="186"/>
      <c r="H21" s="186"/>
      <c r="I21" s="11"/>
      <c r="J21" s="104">
        <f t="shared" si="4"/>
        <v>0</v>
      </c>
      <c r="K21" s="114">
        <f t="shared" si="5"/>
        <v>0</v>
      </c>
      <c r="L21" s="266"/>
      <c r="M21" s="267"/>
    </row>
    <row r="22" spans="2:13" s="63" customFormat="1" ht="23.25" customHeight="1" x14ac:dyDescent="0.25">
      <c r="B22" s="94" t="s">
        <v>107</v>
      </c>
      <c r="C22" s="95"/>
      <c r="D22" s="95"/>
      <c r="E22" s="95"/>
      <c r="F22" s="95"/>
      <c r="G22" s="95"/>
      <c r="H22" s="95"/>
      <c r="I22" s="96"/>
      <c r="J22" s="348">
        <f>SUM(J24:J26)</f>
        <v>0</v>
      </c>
      <c r="K22" s="348">
        <f>SUM(K24:K26)</f>
        <v>0</v>
      </c>
    </row>
    <row r="23" spans="2:13" ht="27.75" customHeight="1" x14ac:dyDescent="0.25">
      <c r="B23" s="284" t="s">
        <v>106</v>
      </c>
      <c r="C23" s="285"/>
      <c r="D23" s="285"/>
      <c r="E23" s="285"/>
      <c r="F23" s="182"/>
      <c r="G23" s="182" t="s">
        <v>130</v>
      </c>
      <c r="H23" s="182" t="s">
        <v>12</v>
      </c>
      <c r="I23" s="93" t="s">
        <v>13</v>
      </c>
      <c r="J23" s="347"/>
      <c r="K23" s="347"/>
    </row>
    <row r="24" spans="2:13" s="68" customFormat="1" ht="20.100000000000001" customHeight="1" x14ac:dyDescent="0.25">
      <c r="B24" s="268"/>
      <c r="C24" s="264"/>
      <c r="D24" s="264"/>
      <c r="E24" s="264"/>
      <c r="F24" s="265"/>
      <c r="G24" s="186"/>
      <c r="H24" s="186"/>
      <c r="I24" s="11"/>
      <c r="J24" s="104">
        <f>IF(AND(B24&lt;&gt;"",I24&lt;&gt;""),(0.25*G24/4),0)</f>
        <v>0</v>
      </c>
      <c r="K24" s="114">
        <f>J24</f>
        <v>0</v>
      </c>
      <c r="L24" s="266"/>
      <c r="M24" s="267"/>
    </row>
    <row r="25" spans="2:13" s="68" customFormat="1" ht="20.100000000000001" customHeight="1" x14ac:dyDescent="0.25">
      <c r="B25" s="268"/>
      <c r="C25" s="264"/>
      <c r="D25" s="264"/>
      <c r="E25" s="264"/>
      <c r="F25" s="265"/>
      <c r="G25" s="186"/>
      <c r="H25" s="186"/>
      <c r="I25" s="11"/>
      <c r="J25" s="104">
        <f t="shared" ref="J25:J26" si="6">IF(AND(B25&lt;&gt;"",I25&lt;&gt;""),(0.25*G25),0)</f>
        <v>0</v>
      </c>
      <c r="K25" s="114">
        <f t="shared" ref="K25:K26" si="7">J25</f>
        <v>0</v>
      </c>
      <c r="L25" s="266"/>
      <c r="M25" s="267"/>
    </row>
    <row r="26" spans="2:13" s="68" customFormat="1" ht="20.100000000000001" customHeight="1" x14ac:dyDescent="0.25">
      <c r="B26" s="268"/>
      <c r="C26" s="264"/>
      <c r="D26" s="264"/>
      <c r="E26" s="264"/>
      <c r="F26" s="265"/>
      <c r="G26" s="186"/>
      <c r="H26" s="186"/>
      <c r="I26" s="11"/>
      <c r="J26" s="104">
        <f t="shared" si="6"/>
        <v>0</v>
      </c>
      <c r="K26" s="114">
        <f t="shared" si="7"/>
        <v>0</v>
      </c>
      <c r="L26" s="266"/>
      <c r="M26" s="267"/>
    </row>
    <row r="27" spans="2:13" s="63" customFormat="1" ht="23.25" customHeight="1" x14ac:dyDescent="0.25">
      <c r="B27" s="94" t="s">
        <v>108</v>
      </c>
      <c r="C27" s="95"/>
      <c r="D27" s="95"/>
      <c r="E27" s="95"/>
      <c r="F27" s="95"/>
      <c r="G27" s="95"/>
      <c r="H27" s="95"/>
      <c r="I27" s="96"/>
      <c r="J27" s="348">
        <f>SUM(J29:J31)</f>
        <v>0</v>
      </c>
      <c r="K27" s="348">
        <f>SUM(K29:K31)</f>
        <v>0</v>
      </c>
    </row>
    <row r="28" spans="2:13" ht="27.75" customHeight="1" x14ac:dyDescent="0.25">
      <c r="B28" s="284" t="s">
        <v>131</v>
      </c>
      <c r="C28" s="285"/>
      <c r="D28" s="285"/>
      <c r="E28" s="285"/>
      <c r="F28" s="182"/>
      <c r="G28" s="182"/>
      <c r="H28" s="182" t="s">
        <v>12</v>
      </c>
      <c r="I28" s="93" t="s">
        <v>13</v>
      </c>
      <c r="J28" s="347"/>
      <c r="K28" s="347"/>
    </row>
    <row r="29" spans="2:13" s="68" customFormat="1" ht="20.100000000000001" customHeight="1" x14ac:dyDescent="0.25">
      <c r="B29" s="268"/>
      <c r="C29" s="264"/>
      <c r="D29" s="264"/>
      <c r="E29" s="264"/>
      <c r="F29" s="264"/>
      <c r="G29" s="265"/>
      <c r="H29" s="186"/>
      <c r="I29" s="11"/>
      <c r="J29" s="104">
        <f>IF(AND(B29&lt;&gt;"",I29&lt;&gt;""),(0.25),0)</f>
        <v>0</v>
      </c>
      <c r="K29" s="114">
        <f>J29</f>
        <v>0</v>
      </c>
      <c r="L29" s="266"/>
      <c r="M29" s="267"/>
    </row>
    <row r="30" spans="2:13" s="68" customFormat="1" ht="20.100000000000001" customHeight="1" x14ac:dyDescent="0.25">
      <c r="B30" s="268"/>
      <c r="C30" s="264"/>
      <c r="D30" s="264"/>
      <c r="E30" s="264"/>
      <c r="F30" s="264"/>
      <c r="G30" s="265"/>
      <c r="H30" s="186"/>
      <c r="I30" s="11"/>
      <c r="J30" s="104">
        <f t="shared" ref="J30:J31" si="8">IF(AND(B30&lt;&gt;"",I30&lt;&gt;""),(0.25),0)</f>
        <v>0</v>
      </c>
      <c r="K30" s="114">
        <f t="shared" ref="K30:K31" si="9">J30</f>
        <v>0</v>
      </c>
      <c r="L30" s="266"/>
      <c r="M30" s="267"/>
    </row>
    <row r="31" spans="2:13" s="68" customFormat="1" ht="20.100000000000001" customHeight="1" x14ac:dyDescent="0.25">
      <c r="B31" s="268"/>
      <c r="C31" s="264"/>
      <c r="D31" s="264"/>
      <c r="E31" s="264"/>
      <c r="F31" s="264"/>
      <c r="G31" s="265"/>
      <c r="H31" s="186"/>
      <c r="I31" s="11"/>
      <c r="J31" s="104">
        <f t="shared" si="8"/>
        <v>0</v>
      </c>
      <c r="K31" s="114">
        <f t="shared" si="9"/>
        <v>0</v>
      </c>
      <c r="L31" s="266"/>
      <c r="M31" s="267"/>
    </row>
    <row r="32" spans="2:13" s="63" customFormat="1" ht="23.25" customHeight="1" x14ac:dyDescent="0.25">
      <c r="B32" s="94" t="s">
        <v>117</v>
      </c>
      <c r="C32" s="95"/>
      <c r="D32" s="95"/>
      <c r="E32" s="95"/>
      <c r="F32" s="95"/>
      <c r="G32" s="95"/>
      <c r="H32" s="95"/>
      <c r="I32" s="96"/>
      <c r="J32" s="348">
        <f>SUM(J34)</f>
        <v>0</v>
      </c>
      <c r="K32" s="348">
        <f>SUM(K34)</f>
        <v>0</v>
      </c>
    </row>
    <row r="33" spans="2:13" ht="27.75" customHeight="1" x14ac:dyDescent="0.25">
      <c r="B33" s="284" t="s">
        <v>77</v>
      </c>
      <c r="C33" s="285"/>
      <c r="D33" s="285"/>
      <c r="E33" s="285"/>
      <c r="F33" s="182"/>
      <c r="G33" s="182"/>
      <c r="H33" s="182" t="s">
        <v>12</v>
      </c>
      <c r="I33" s="93" t="s">
        <v>13</v>
      </c>
      <c r="J33" s="347"/>
      <c r="K33" s="347"/>
    </row>
    <row r="34" spans="2:13" s="68" customFormat="1" ht="20.100000000000001" customHeight="1" thickBot="1" x14ac:dyDescent="0.3">
      <c r="B34" s="268"/>
      <c r="C34" s="264"/>
      <c r="D34" s="264"/>
      <c r="E34" s="264"/>
      <c r="F34" s="264"/>
      <c r="G34" s="265"/>
      <c r="H34" s="186"/>
      <c r="I34" s="11"/>
      <c r="J34" s="104">
        <f>IF(AND(B34&lt;&gt;"",I34&lt;&gt;""),(0.5),0)</f>
        <v>0</v>
      </c>
      <c r="K34" s="114">
        <f>J34</f>
        <v>0</v>
      </c>
      <c r="L34" s="266"/>
      <c r="M34" s="267"/>
    </row>
    <row r="35" spans="2:13" s="63" customFormat="1" ht="23.25" customHeight="1" x14ac:dyDescent="0.25">
      <c r="B35" s="94" t="s">
        <v>109</v>
      </c>
      <c r="C35" s="95"/>
      <c r="D35" s="95"/>
      <c r="E35" s="95"/>
      <c r="F35" s="95"/>
      <c r="G35" s="95"/>
      <c r="H35" s="95"/>
      <c r="I35" s="96"/>
      <c r="J35" s="349">
        <f>SUM(J37:J39)</f>
        <v>0</v>
      </c>
      <c r="K35" s="349">
        <f>SUM(K37:K39)</f>
        <v>0</v>
      </c>
    </row>
    <row r="36" spans="2:13" ht="27.75" customHeight="1" x14ac:dyDescent="0.25">
      <c r="B36" s="284" t="s">
        <v>77</v>
      </c>
      <c r="C36" s="285"/>
      <c r="D36" s="285"/>
      <c r="E36" s="285"/>
      <c r="F36" s="182"/>
      <c r="G36" s="182"/>
      <c r="H36" s="182" t="s">
        <v>12</v>
      </c>
      <c r="I36" s="93" t="s">
        <v>13</v>
      </c>
      <c r="J36" s="347"/>
      <c r="K36" s="347"/>
    </row>
    <row r="37" spans="2:13" s="68" customFormat="1" ht="20.100000000000001" customHeight="1" x14ac:dyDescent="0.25">
      <c r="B37" s="268"/>
      <c r="C37" s="264"/>
      <c r="D37" s="264"/>
      <c r="E37" s="264"/>
      <c r="F37" s="264"/>
      <c r="G37" s="265"/>
      <c r="H37" s="186"/>
      <c r="I37" s="11"/>
      <c r="J37" s="115"/>
      <c r="K37" s="99">
        <f t="shared" ref="K37:K39" si="10">J37*COEFNORMC</f>
        <v>0</v>
      </c>
      <c r="L37" s="266"/>
      <c r="M37" s="267"/>
    </row>
    <row r="38" spans="2:13" s="68" customFormat="1" ht="20.100000000000001" customHeight="1" x14ac:dyDescent="0.25">
      <c r="B38" s="268"/>
      <c r="C38" s="264"/>
      <c r="D38" s="264"/>
      <c r="E38" s="264"/>
      <c r="F38" s="264"/>
      <c r="G38" s="265"/>
      <c r="H38" s="186"/>
      <c r="I38" s="11"/>
      <c r="J38" s="115"/>
      <c r="K38" s="99">
        <f t="shared" si="10"/>
        <v>0</v>
      </c>
      <c r="L38" s="266"/>
      <c r="M38" s="267"/>
    </row>
    <row r="39" spans="2:13" s="68" customFormat="1" ht="20.100000000000001" customHeight="1" thickBot="1" x14ac:dyDescent="0.3">
      <c r="B39" s="268"/>
      <c r="C39" s="264"/>
      <c r="D39" s="264"/>
      <c r="E39" s="264"/>
      <c r="F39" s="264"/>
      <c r="G39" s="265"/>
      <c r="H39" s="186"/>
      <c r="I39" s="12"/>
      <c r="J39" s="115"/>
      <c r="K39" s="99">
        <f t="shared" si="10"/>
        <v>0</v>
      </c>
      <c r="L39" s="266"/>
      <c r="M39" s="267"/>
    </row>
    <row r="40" spans="2:13" s="63" customFormat="1" ht="23.25" customHeight="1" x14ac:dyDescent="0.25">
      <c r="B40" s="94" t="s">
        <v>110</v>
      </c>
      <c r="C40" s="95"/>
      <c r="D40" s="95"/>
      <c r="E40" s="95"/>
      <c r="F40" s="95"/>
      <c r="G40" s="95"/>
      <c r="H40" s="95"/>
      <c r="I40" s="96"/>
      <c r="J40" s="349">
        <f>SUM(J42:J44)</f>
        <v>0</v>
      </c>
      <c r="K40" s="349">
        <f>SUM(K42:K44)</f>
        <v>0</v>
      </c>
    </row>
    <row r="41" spans="2:13" ht="27.75" customHeight="1" x14ac:dyDescent="0.25">
      <c r="B41" s="284" t="s">
        <v>77</v>
      </c>
      <c r="C41" s="285"/>
      <c r="D41" s="285"/>
      <c r="E41" s="285"/>
      <c r="F41" s="285" t="s">
        <v>128</v>
      </c>
      <c r="G41" s="285"/>
      <c r="H41" s="182" t="s">
        <v>12</v>
      </c>
      <c r="I41" s="93" t="s">
        <v>13</v>
      </c>
      <c r="J41" s="347"/>
      <c r="K41" s="347"/>
    </row>
    <row r="42" spans="2:13" s="68" customFormat="1" ht="20.100000000000001" customHeight="1" x14ac:dyDescent="0.25">
      <c r="B42" s="268"/>
      <c r="C42" s="264"/>
      <c r="D42" s="264"/>
      <c r="E42" s="265"/>
      <c r="F42" s="263"/>
      <c r="G42" s="265"/>
      <c r="H42" s="186"/>
      <c r="I42" s="11"/>
      <c r="J42" s="104">
        <f>IF(AND(B42&lt;&gt;"",I42&lt;&gt;""),(0.2),0)</f>
        <v>0</v>
      </c>
      <c r="K42" s="114">
        <f>J42</f>
        <v>0</v>
      </c>
      <c r="L42" s="266"/>
      <c r="M42" s="267"/>
    </row>
    <row r="43" spans="2:13" s="68" customFormat="1" ht="20.100000000000001" customHeight="1" x14ac:dyDescent="0.25">
      <c r="B43" s="268"/>
      <c r="C43" s="264"/>
      <c r="D43" s="264"/>
      <c r="E43" s="265"/>
      <c r="F43" s="263"/>
      <c r="G43" s="265"/>
      <c r="H43" s="186"/>
      <c r="I43" s="11"/>
      <c r="J43" s="104">
        <f t="shared" ref="J43:J44" si="11">IF(AND(B43&lt;&gt;"",I43&lt;&gt;""),(0.2),0)</f>
        <v>0</v>
      </c>
      <c r="K43" s="114">
        <f t="shared" ref="K43:K44" si="12">J43</f>
        <v>0</v>
      </c>
      <c r="L43" s="266"/>
      <c r="M43" s="267"/>
    </row>
    <row r="44" spans="2:13" s="68" customFormat="1" ht="20.100000000000001" customHeight="1" thickBot="1" x14ac:dyDescent="0.3">
      <c r="B44" s="268"/>
      <c r="C44" s="264"/>
      <c r="D44" s="264"/>
      <c r="E44" s="265"/>
      <c r="F44" s="263"/>
      <c r="G44" s="265"/>
      <c r="H44" s="186"/>
      <c r="I44" s="11"/>
      <c r="J44" s="104">
        <f t="shared" si="11"/>
        <v>0</v>
      </c>
      <c r="K44" s="114">
        <f t="shared" si="12"/>
        <v>0</v>
      </c>
      <c r="L44" s="266"/>
      <c r="M44" s="267"/>
    </row>
    <row r="45" spans="2:13" s="63" customFormat="1" ht="23.25" customHeight="1" x14ac:dyDescent="0.25">
      <c r="B45" s="94" t="s">
        <v>111</v>
      </c>
      <c r="C45" s="95"/>
      <c r="D45" s="95"/>
      <c r="E45" s="95"/>
      <c r="F45" s="95"/>
      <c r="G45" s="95"/>
      <c r="H45" s="95"/>
      <c r="I45" s="96"/>
      <c r="J45" s="349">
        <f>SUM(J47:J49)</f>
        <v>0</v>
      </c>
      <c r="K45" s="349">
        <f>SUM(K47:K49)</f>
        <v>0</v>
      </c>
    </row>
    <row r="46" spans="2:13" ht="27.75" customHeight="1" x14ac:dyDescent="0.25">
      <c r="B46" s="284" t="s">
        <v>132</v>
      </c>
      <c r="C46" s="285"/>
      <c r="D46" s="285"/>
      <c r="E46" s="285"/>
      <c r="F46" s="285"/>
      <c r="G46" s="182" t="s">
        <v>133</v>
      </c>
      <c r="H46" s="182" t="s">
        <v>12</v>
      </c>
      <c r="I46" s="93" t="s">
        <v>13</v>
      </c>
      <c r="J46" s="347"/>
      <c r="K46" s="347"/>
    </row>
    <row r="47" spans="2:13" s="68" customFormat="1" ht="20.100000000000001" customHeight="1" x14ac:dyDescent="0.25">
      <c r="B47" s="268"/>
      <c r="C47" s="264"/>
      <c r="D47" s="264"/>
      <c r="E47" s="264"/>
      <c r="F47" s="265"/>
      <c r="G47" s="186"/>
      <c r="H47" s="49"/>
      <c r="I47" s="11"/>
      <c r="J47" s="104">
        <f>IF(AND(B47&lt;&gt;"",I47&lt;&gt;""),(0.2*G47),0)</f>
        <v>0</v>
      </c>
      <c r="K47" s="114">
        <f>J47</f>
        <v>0</v>
      </c>
      <c r="L47" s="266"/>
      <c r="M47" s="267"/>
    </row>
    <row r="48" spans="2:13" s="68" customFormat="1" ht="20.100000000000001" customHeight="1" x14ac:dyDescent="0.25">
      <c r="B48" s="268"/>
      <c r="C48" s="264"/>
      <c r="D48" s="264"/>
      <c r="E48" s="264"/>
      <c r="F48" s="265"/>
      <c r="G48" s="186"/>
      <c r="H48" s="49"/>
      <c r="I48" s="11"/>
      <c r="J48" s="104">
        <f t="shared" ref="J48:J49" si="13">IF(AND(B48&lt;&gt;"",I48&lt;&gt;""),(0.2*G48),0)</f>
        <v>0</v>
      </c>
      <c r="K48" s="114">
        <f t="shared" ref="K48:K49" si="14">J48</f>
        <v>0</v>
      </c>
      <c r="L48" s="266"/>
      <c r="M48" s="267"/>
    </row>
    <row r="49" spans="2:13" s="68" customFormat="1" ht="20.100000000000001" customHeight="1" thickBot="1" x14ac:dyDescent="0.3">
      <c r="B49" s="268"/>
      <c r="C49" s="264"/>
      <c r="D49" s="264"/>
      <c r="E49" s="264"/>
      <c r="F49" s="265"/>
      <c r="G49" s="186"/>
      <c r="H49" s="49"/>
      <c r="I49" s="12"/>
      <c r="J49" s="104">
        <f t="shared" si="13"/>
        <v>0</v>
      </c>
      <c r="K49" s="114">
        <f t="shared" si="14"/>
        <v>0</v>
      </c>
      <c r="L49" s="266"/>
      <c r="M49" s="267"/>
    </row>
    <row r="50" spans="2:13" s="63" customFormat="1" ht="23.25" customHeight="1" x14ac:dyDescent="0.25">
      <c r="B50" s="80" t="s">
        <v>112</v>
      </c>
      <c r="C50" s="81"/>
      <c r="D50" s="81"/>
      <c r="E50" s="81"/>
      <c r="F50" s="81"/>
      <c r="G50" s="81"/>
      <c r="H50" s="81"/>
      <c r="I50" s="106"/>
      <c r="J50" s="349">
        <f>SUM(J52:J54)</f>
        <v>0</v>
      </c>
      <c r="K50" s="349">
        <f>SUM(K52:K54)</f>
        <v>0</v>
      </c>
    </row>
    <row r="51" spans="2:13" ht="27.75" customHeight="1" x14ac:dyDescent="0.25">
      <c r="B51" s="284" t="s">
        <v>113</v>
      </c>
      <c r="C51" s="285"/>
      <c r="D51" s="285"/>
      <c r="E51" s="285"/>
      <c r="F51" s="285"/>
      <c r="G51" s="285"/>
      <c r="H51" s="182" t="s">
        <v>12</v>
      </c>
      <c r="I51" s="93" t="s">
        <v>13</v>
      </c>
      <c r="J51" s="347"/>
      <c r="K51" s="347"/>
    </row>
    <row r="52" spans="2:13" s="68" customFormat="1" ht="20.100000000000001" customHeight="1" x14ac:dyDescent="0.25">
      <c r="B52" s="268"/>
      <c r="C52" s="264"/>
      <c r="D52" s="264"/>
      <c r="E52" s="264"/>
      <c r="F52" s="264"/>
      <c r="G52" s="265"/>
      <c r="H52" s="186"/>
      <c r="I52" s="11"/>
      <c r="J52" s="104">
        <f>IF(AND(B52&lt;&gt;"",I52&lt;&gt;""),(0.1),0)</f>
        <v>0</v>
      </c>
      <c r="K52" s="114">
        <f>J52</f>
        <v>0</v>
      </c>
      <c r="L52" s="266"/>
      <c r="M52" s="267"/>
    </row>
    <row r="53" spans="2:13" s="68" customFormat="1" ht="20.100000000000001" customHeight="1" x14ac:dyDescent="0.25">
      <c r="B53" s="268"/>
      <c r="C53" s="264"/>
      <c r="D53" s="264"/>
      <c r="E53" s="264"/>
      <c r="F53" s="264"/>
      <c r="G53" s="265"/>
      <c r="H53" s="186"/>
      <c r="I53" s="11"/>
      <c r="J53" s="104">
        <f t="shared" ref="J53:J54" si="15">IF(AND(B53&lt;&gt;"",I53&lt;&gt;""),(0.1),0)</f>
        <v>0</v>
      </c>
      <c r="K53" s="114">
        <f t="shared" ref="K53:K54" si="16">J53</f>
        <v>0</v>
      </c>
      <c r="L53" s="266"/>
      <c r="M53" s="267"/>
    </row>
    <row r="54" spans="2:13" s="68" customFormat="1" ht="20.100000000000001" customHeight="1" thickBot="1" x14ac:dyDescent="0.3">
      <c r="B54" s="268"/>
      <c r="C54" s="264"/>
      <c r="D54" s="264"/>
      <c r="E54" s="264"/>
      <c r="F54" s="264"/>
      <c r="G54" s="265"/>
      <c r="H54" s="186"/>
      <c r="I54" s="12"/>
      <c r="J54" s="104">
        <f t="shared" si="15"/>
        <v>0</v>
      </c>
      <c r="K54" s="114">
        <f t="shared" si="16"/>
        <v>0</v>
      </c>
      <c r="L54" s="266"/>
      <c r="M54" s="267"/>
    </row>
    <row r="55" spans="2:13" s="63" customFormat="1" ht="23.25" customHeight="1" x14ac:dyDescent="0.25">
      <c r="B55" s="80" t="s">
        <v>114</v>
      </c>
      <c r="C55" s="81"/>
      <c r="D55" s="81"/>
      <c r="E55" s="81"/>
      <c r="F55" s="81"/>
      <c r="G55" s="81"/>
      <c r="H55" s="81"/>
      <c r="I55" s="106"/>
      <c r="J55" s="349">
        <f>SUM(J57:J59)</f>
        <v>0</v>
      </c>
      <c r="K55" s="349">
        <f>SUM(K57:K59)</f>
        <v>0</v>
      </c>
    </row>
    <row r="56" spans="2:13" ht="27.75" customHeight="1" x14ac:dyDescent="0.25">
      <c r="B56" s="284" t="s">
        <v>115</v>
      </c>
      <c r="C56" s="285"/>
      <c r="D56" s="285"/>
      <c r="E56" s="285"/>
      <c r="F56" s="285"/>
      <c r="G56" s="285"/>
      <c r="H56" s="182" t="s">
        <v>12</v>
      </c>
      <c r="I56" s="93" t="s">
        <v>13</v>
      </c>
      <c r="J56" s="347"/>
      <c r="K56" s="347"/>
    </row>
    <row r="57" spans="2:13" s="68" customFormat="1" ht="20.100000000000001" customHeight="1" x14ac:dyDescent="0.25">
      <c r="B57" s="268"/>
      <c r="C57" s="264"/>
      <c r="D57" s="264"/>
      <c r="E57" s="264"/>
      <c r="F57" s="264"/>
      <c r="G57" s="265"/>
      <c r="H57" s="186"/>
      <c r="I57" s="11"/>
      <c r="J57" s="104">
        <f>IF(AND(B57&lt;&gt;"",I57&lt;&gt;""),(0.5),0)</f>
        <v>0</v>
      </c>
      <c r="K57" s="114">
        <f>J57</f>
        <v>0</v>
      </c>
      <c r="L57" s="266"/>
      <c r="M57" s="267"/>
    </row>
    <row r="58" spans="2:13" s="68" customFormat="1" ht="20.100000000000001" customHeight="1" x14ac:dyDescent="0.25">
      <c r="B58" s="268"/>
      <c r="C58" s="264"/>
      <c r="D58" s="264"/>
      <c r="E58" s="264"/>
      <c r="F58" s="264"/>
      <c r="G58" s="265"/>
      <c r="H58" s="186"/>
      <c r="I58" s="11"/>
      <c r="J58" s="104">
        <f t="shared" ref="J58:J59" si="17">IF(AND(B58&lt;&gt;"",I58&lt;&gt;""),(0.5),0)</f>
        <v>0</v>
      </c>
      <c r="K58" s="114">
        <f t="shared" ref="K58:K59" si="18">J58</f>
        <v>0</v>
      </c>
      <c r="L58" s="266"/>
      <c r="M58" s="267"/>
    </row>
    <row r="59" spans="2:13" s="68" customFormat="1" ht="20.100000000000001" customHeight="1" thickBot="1" x14ac:dyDescent="0.3">
      <c r="B59" s="269"/>
      <c r="C59" s="270"/>
      <c r="D59" s="270"/>
      <c r="E59" s="270"/>
      <c r="F59" s="270"/>
      <c r="G59" s="271"/>
      <c r="H59" s="190"/>
      <c r="I59" s="12"/>
      <c r="J59" s="116">
        <f t="shared" si="17"/>
        <v>0</v>
      </c>
      <c r="K59" s="117">
        <f t="shared" si="18"/>
        <v>0</v>
      </c>
      <c r="L59" s="266"/>
      <c r="M59" s="267"/>
    </row>
    <row r="60" spans="2:13" ht="30" customHeight="1" x14ac:dyDescent="0.25">
      <c r="B60" s="352" t="s">
        <v>148</v>
      </c>
      <c r="C60" s="353"/>
      <c r="D60" s="353"/>
      <c r="E60" s="353"/>
      <c r="F60" s="353"/>
      <c r="G60" s="353"/>
      <c r="H60" s="353"/>
      <c r="I60" s="354"/>
    </row>
    <row r="61" spans="2:13" ht="30" customHeight="1" x14ac:dyDescent="0.25">
      <c r="B61" s="251"/>
      <c r="C61" s="252"/>
      <c r="D61" s="252"/>
      <c r="E61" s="252"/>
      <c r="F61" s="252"/>
      <c r="G61" s="252"/>
      <c r="H61" s="252"/>
      <c r="I61" s="253"/>
    </row>
    <row r="62" spans="2:13" ht="30" customHeight="1" x14ac:dyDescent="0.25">
      <c r="B62" s="251"/>
      <c r="C62" s="252"/>
      <c r="D62" s="252"/>
      <c r="E62" s="252"/>
      <c r="F62" s="252"/>
      <c r="G62" s="252"/>
      <c r="H62" s="252"/>
      <c r="I62" s="253"/>
    </row>
    <row r="63" spans="2:13" ht="30" customHeight="1" thickBot="1" x14ac:dyDescent="0.3">
      <c r="B63" s="254"/>
      <c r="C63" s="255"/>
      <c r="D63" s="255"/>
      <c r="E63" s="255"/>
      <c r="F63" s="255"/>
      <c r="G63" s="255"/>
      <c r="H63" s="255"/>
      <c r="I63" s="256"/>
    </row>
  </sheetData>
  <sheetProtection algorithmName="SHA-512" hashValue="RnPuKmobDDBHStxMCzlzO6TUi379RmtWBP+7WtV3SwRsR+Oj9ncdbe++3QoS/ydhaevooU5ErD/cEyu+i1HR2g==" saltValue="/ijWZcwzsMS/ZyQZ9mrq2w==" spinCount="100000" sheet="1" objects="1" scenarios="1" insertRows="0" deleteRows="0" selectLockedCells="1"/>
  <mergeCells count="114">
    <mergeCell ref="B60:I60"/>
    <mergeCell ref="B61:I63"/>
    <mergeCell ref="L34:M34"/>
    <mergeCell ref="C4:G5"/>
    <mergeCell ref="H4:I4"/>
    <mergeCell ref="L53:M53"/>
    <mergeCell ref="L54:M54"/>
    <mergeCell ref="L57:M57"/>
    <mergeCell ref="L58:M58"/>
    <mergeCell ref="L59:M59"/>
    <mergeCell ref="L44:M44"/>
    <mergeCell ref="L47:M47"/>
    <mergeCell ref="L48:M48"/>
    <mergeCell ref="L49:M49"/>
    <mergeCell ref="L52:M52"/>
    <mergeCell ref="L37:M37"/>
    <mergeCell ref="L38:M38"/>
    <mergeCell ref="L39:M39"/>
    <mergeCell ref="L42:M42"/>
    <mergeCell ref="L43:M43"/>
    <mergeCell ref="L25:M25"/>
    <mergeCell ref="L26:M26"/>
    <mergeCell ref="L29:M29"/>
    <mergeCell ref="L30:M30"/>
    <mergeCell ref="L31:M31"/>
    <mergeCell ref="L16:M16"/>
    <mergeCell ref="L19:M19"/>
    <mergeCell ref="L20:M20"/>
    <mergeCell ref="L21:M21"/>
    <mergeCell ref="L24:M24"/>
    <mergeCell ref="L9:M9"/>
    <mergeCell ref="L10:M10"/>
    <mergeCell ref="L11:M11"/>
    <mergeCell ref="L14:M14"/>
    <mergeCell ref="L15:M15"/>
    <mergeCell ref="L2:L5"/>
    <mergeCell ref="B57:G57"/>
    <mergeCell ref="B58:G58"/>
    <mergeCell ref="B59:G59"/>
    <mergeCell ref="B51:G51"/>
    <mergeCell ref="B52:G52"/>
    <mergeCell ref="B53:G53"/>
    <mergeCell ref="B54:G54"/>
    <mergeCell ref="B56:G56"/>
    <mergeCell ref="B26:F26"/>
    <mergeCell ref="B28:E28"/>
    <mergeCell ref="B49:F49"/>
    <mergeCell ref="B48:F48"/>
    <mergeCell ref="B46:F46"/>
    <mergeCell ref="B47:F47"/>
    <mergeCell ref="B33:E33"/>
    <mergeCell ref="B44:E44"/>
    <mergeCell ref="F44:G44"/>
    <mergeCell ref="B29:G29"/>
    <mergeCell ref="B30:G30"/>
    <mergeCell ref="B31:G31"/>
    <mergeCell ref="B34:G34"/>
    <mergeCell ref="B37:G37"/>
    <mergeCell ref="B41:E41"/>
    <mergeCell ref="F10:G10"/>
    <mergeCell ref="B36:E36"/>
    <mergeCell ref="B38:G38"/>
    <mergeCell ref="B39:G39"/>
    <mergeCell ref="F41:G41"/>
    <mergeCell ref="B42:E42"/>
    <mergeCell ref="F42:G42"/>
    <mergeCell ref="B20:F20"/>
    <mergeCell ref="B21:F21"/>
    <mergeCell ref="B23:E23"/>
    <mergeCell ref="B24:F24"/>
    <mergeCell ref="B25:F25"/>
    <mergeCell ref="J55:J56"/>
    <mergeCell ref="J32:J33"/>
    <mergeCell ref="J35:J36"/>
    <mergeCell ref="J40:J41"/>
    <mergeCell ref="J45:J46"/>
    <mergeCell ref="J50:J51"/>
    <mergeCell ref="J2:J4"/>
    <mergeCell ref="K7:K8"/>
    <mergeCell ref="K12:K13"/>
    <mergeCell ref="K17:K18"/>
    <mergeCell ref="K2:K5"/>
    <mergeCell ref="K45:K46"/>
    <mergeCell ref="K50:K51"/>
    <mergeCell ref="K55:K56"/>
    <mergeCell ref="K22:K23"/>
    <mergeCell ref="K27:K28"/>
    <mergeCell ref="K32:K33"/>
    <mergeCell ref="K35:K36"/>
    <mergeCell ref="K40:K41"/>
    <mergeCell ref="B43:E43"/>
    <mergeCell ref="F43:G43"/>
    <mergeCell ref="J7:J8"/>
    <mergeCell ref="J12:J13"/>
    <mergeCell ref="J17:J18"/>
    <mergeCell ref="J22:J23"/>
    <mergeCell ref="J27:J28"/>
    <mergeCell ref="B11:E11"/>
    <mergeCell ref="F11:G11"/>
    <mergeCell ref="B13:E13"/>
    <mergeCell ref="F13:G13"/>
    <mergeCell ref="B14:E14"/>
    <mergeCell ref="B19:F19"/>
    <mergeCell ref="B15:E15"/>
    <mergeCell ref="F15:G15"/>
    <mergeCell ref="B16:E16"/>
    <mergeCell ref="F16:G16"/>
    <mergeCell ref="B18:E18"/>
    <mergeCell ref="F14:G14"/>
    <mergeCell ref="B8:E8"/>
    <mergeCell ref="F8:G8"/>
    <mergeCell ref="B9:E9"/>
    <mergeCell ref="F9:G9"/>
    <mergeCell ref="B10:E10"/>
  </mergeCells>
  <conditionalFormatting sqref="K6">
    <cfRule type="cellIs" dxfId="0" priority="1" operator="greaterThan">
      <formula>5</formula>
    </cfRule>
  </conditionalFormatting>
  <dataValidations count="2">
    <dataValidation type="custom" allowBlank="1" showInputMessage="1" showErrorMessage="1" sqref="I42:I44 I9:I11 I14:I16">
      <formula1>ISTEXT(B9)</formula1>
    </dataValidation>
    <dataValidation allowBlank="1" errorTitle="Entrada de datos errónea" error="El número de meses no es correcto_x000a_" promptTitle="Intruduzca el nº de meses" prompt="Por favor introduzca el nº de meses" sqref="H47:H49"/>
  </dataValidations>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8"/>
  <sheetViews>
    <sheetView workbookViewId="0">
      <selection activeCell="G2" sqref="G2"/>
    </sheetView>
  </sheetViews>
  <sheetFormatPr baseColWidth="10" defaultRowHeight="15" x14ac:dyDescent="0.25"/>
  <cols>
    <col min="1" max="1" width="3.85546875" customWidth="1"/>
    <col min="2" max="2" width="24.85546875" customWidth="1"/>
    <col min="3" max="3" width="9" customWidth="1"/>
    <col min="5" max="5" width="23.42578125" customWidth="1"/>
    <col min="7" max="7" width="99.5703125" bestFit="1" customWidth="1"/>
  </cols>
  <sheetData>
    <row r="1" spans="2:7" x14ac:dyDescent="0.25">
      <c r="B1" s="31" t="s">
        <v>46</v>
      </c>
      <c r="C1" s="32"/>
      <c r="D1" s="31" t="s">
        <v>69</v>
      </c>
      <c r="E1" s="40"/>
      <c r="G1" s="30" t="s">
        <v>85</v>
      </c>
    </row>
    <row r="2" spans="2:7" x14ac:dyDescent="0.25">
      <c r="B2" s="33" t="s">
        <v>50</v>
      </c>
      <c r="C2" s="34">
        <v>4</v>
      </c>
      <c r="D2" s="41" t="s">
        <v>47</v>
      </c>
      <c r="E2" s="42">
        <v>1</v>
      </c>
      <c r="G2" s="29" t="s">
        <v>84</v>
      </c>
    </row>
    <row r="3" spans="2:7" x14ac:dyDescent="0.25">
      <c r="B3" s="33" t="s">
        <v>51</v>
      </c>
      <c r="C3" s="34">
        <v>3</v>
      </c>
      <c r="D3" s="41" t="s">
        <v>48</v>
      </c>
      <c r="E3" s="42">
        <v>0.9</v>
      </c>
      <c r="G3" s="29" t="s">
        <v>122</v>
      </c>
    </row>
    <row r="4" spans="2:7" x14ac:dyDescent="0.25">
      <c r="B4" s="33" t="s">
        <v>52</v>
      </c>
      <c r="C4" s="34">
        <v>2</v>
      </c>
      <c r="D4" s="41" t="s">
        <v>49</v>
      </c>
      <c r="E4" s="42">
        <v>0.8</v>
      </c>
      <c r="G4" s="29" t="s">
        <v>83</v>
      </c>
    </row>
    <row r="5" spans="2:7" ht="15.75" thickBot="1" x14ac:dyDescent="0.3">
      <c r="B5" s="35" t="s">
        <v>53</v>
      </c>
      <c r="C5" s="36">
        <v>1</v>
      </c>
      <c r="D5" s="41" t="s">
        <v>54</v>
      </c>
      <c r="E5" s="42">
        <v>0.5</v>
      </c>
      <c r="G5" s="29" t="s">
        <v>123</v>
      </c>
    </row>
    <row r="6" spans="2:7" ht="15.75" thickBot="1" x14ac:dyDescent="0.3">
      <c r="D6" s="41" t="s">
        <v>55</v>
      </c>
      <c r="E6" s="42">
        <v>0.2</v>
      </c>
      <c r="G6" s="29" t="s">
        <v>82</v>
      </c>
    </row>
    <row r="7" spans="2:7" ht="15.75" thickBot="1" x14ac:dyDescent="0.3">
      <c r="B7" s="24" t="s">
        <v>57</v>
      </c>
      <c r="C7" s="13"/>
      <c r="D7" s="43" t="s">
        <v>56</v>
      </c>
      <c r="E7" s="44">
        <v>0.1</v>
      </c>
      <c r="G7" s="29" t="s">
        <v>81</v>
      </c>
    </row>
    <row r="8" spans="2:7" x14ac:dyDescent="0.25">
      <c r="B8" s="14" t="s">
        <v>58</v>
      </c>
      <c r="C8" s="26">
        <v>6</v>
      </c>
      <c r="G8" s="29" t="s">
        <v>124</v>
      </c>
    </row>
    <row r="9" spans="2:7" ht="15.75" thickBot="1" x14ac:dyDescent="0.3">
      <c r="B9" s="16" t="s">
        <v>59</v>
      </c>
      <c r="C9" s="27">
        <v>0</v>
      </c>
      <c r="G9" s="28" t="s">
        <v>80</v>
      </c>
    </row>
    <row r="10" spans="2:7" ht="15.75" thickBot="1" x14ac:dyDescent="0.3">
      <c r="E10" s="30" t="s">
        <v>118</v>
      </c>
      <c r="G10" s="38"/>
    </row>
    <row r="11" spans="2:7" x14ac:dyDescent="0.25">
      <c r="B11" s="25" t="s">
        <v>63</v>
      </c>
      <c r="C11" s="19"/>
      <c r="E11" s="47" t="s">
        <v>119</v>
      </c>
      <c r="G11" s="38"/>
    </row>
    <row r="12" spans="2:7" ht="15.75" thickBot="1" x14ac:dyDescent="0.3">
      <c r="B12" s="20" t="s">
        <v>50</v>
      </c>
      <c r="C12" s="21">
        <v>8</v>
      </c>
      <c r="E12" s="48" t="s">
        <v>120</v>
      </c>
      <c r="G12" s="38"/>
    </row>
    <row r="13" spans="2:7" x14ac:dyDescent="0.25">
      <c r="B13" s="20" t="s">
        <v>51</v>
      </c>
      <c r="C13" s="21">
        <v>4</v>
      </c>
      <c r="G13" s="38"/>
    </row>
    <row r="14" spans="2:7" x14ac:dyDescent="0.25">
      <c r="B14" s="20" t="s">
        <v>52</v>
      </c>
      <c r="C14" s="21">
        <v>2</v>
      </c>
      <c r="G14" s="38"/>
    </row>
    <row r="15" spans="2:7" x14ac:dyDescent="0.25">
      <c r="B15" s="20" t="s">
        <v>64</v>
      </c>
      <c r="C15" s="21">
        <v>1</v>
      </c>
      <c r="G15" s="38"/>
    </row>
    <row r="16" spans="2:7" ht="15.75" thickBot="1" x14ac:dyDescent="0.3">
      <c r="B16" s="22" t="s">
        <v>65</v>
      </c>
      <c r="C16" s="23">
        <v>0.1</v>
      </c>
      <c r="G16" s="38"/>
    </row>
    <row r="17" spans="2:7" ht="15.75" thickBot="1" x14ac:dyDescent="0.3">
      <c r="G17" s="38"/>
    </row>
    <row r="18" spans="2:7" x14ac:dyDescent="0.25">
      <c r="B18" s="24" t="s">
        <v>66</v>
      </c>
      <c r="C18" s="13"/>
      <c r="G18" s="38"/>
    </row>
    <row r="19" spans="2:7" x14ac:dyDescent="0.25">
      <c r="B19" s="14" t="s">
        <v>94</v>
      </c>
      <c r="C19" s="15">
        <v>4</v>
      </c>
      <c r="G19" s="38"/>
    </row>
    <row r="20" spans="2:7" ht="15.75" thickBot="1" x14ac:dyDescent="0.3">
      <c r="B20" s="16" t="s">
        <v>95</v>
      </c>
      <c r="C20" s="17">
        <v>2</v>
      </c>
      <c r="G20" s="38"/>
    </row>
    <row r="21" spans="2:7" x14ac:dyDescent="0.25">
      <c r="B21" s="38"/>
      <c r="C21" s="38"/>
      <c r="G21" s="38"/>
    </row>
    <row r="22" spans="2:7" x14ac:dyDescent="0.25">
      <c r="B22" s="38"/>
      <c r="C22" s="38"/>
      <c r="G22" s="38"/>
    </row>
    <row r="23" spans="2:7" ht="15.75" thickBot="1" x14ac:dyDescent="0.3">
      <c r="G23" s="38"/>
    </row>
    <row r="24" spans="2:7" x14ac:dyDescent="0.25">
      <c r="B24" s="24" t="s">
        <v>73</v>
      </c>
      <c r="C24" s="13"/>
      <c r="G24" s="38"/>
    </row>
    <row r="25" spans="2:7" x14ac:dyDescent="0.25">
      <c r="B25" s="14" t="s">
        <v>97</v>
      </c>
      <c r="C25" s="15">
        <v>0.5</v>
      </c>
      <c r="G25" s="38"/>
    </row>
    <row r="26" spans="2:7" x14ac:dyDescent="0.25">
      <c r="B26" s="14" t="s">
        <v>98</v>
      </c>
      <c r="C26" s="15">
        <v>0.25</v>
      </c>
      <c r="G26" s="38"/>
    </row>
    <row r="27" spans="2:7" ht="15.75" thickBot="1" x14ac:dyDescent="0.3">
      <c r="B27" s="39" t="s">
        <v>74</v>
      </c>
      <c r="C27" s="17">
        <v>0.05</v>
      </c>
      <c r="G27" s="38"/>
    </row>
    <row r="28" spans="2:7" x14ac:dyDescent="0.25">
      <c r="B28" s="37" t="s">
        <v>75</v>
      </c>
      <c r="C28" s="15"/>
      <c r="G28" s="38"/>
    </row>
    <row r="29" spans="2:7" x14ac:dyDescent="0.25">
      <c r="B29" s="14" t="s">
        <v>97</v>
      </c>
      <c r="C29" s="15">
        <v>1</v>
      </c>
      <c r="G29" s="38"/>
    </row>
    <row r="30" spans="2:7" x14ac:dyDescent="0.25">
      <c r="B30" s="14" t="s">
        <v>98</v>
      </c>
      <c r="C30" s="15">
        <v>0.5</v>
      </c>
      <c r="G30" s="38"/>
    </row>
    <row r="31" spans="2:7" ht="15.75" thickBot="1" x14ac:dyDescent="0.3">
      <c r="B31" s="39" t="s">
        <v>74</v>
      </c>
      <c r="C31" s="17">
        <v>0.25</v>
      </c>
      <c r="G31" s="38"/>
    </row>
    <row r="32" spans="2:7" ht="15.75" thickBot="1" x14ac:dyDescent="0.3">
      <c r="G32" s="38"/>
    </row>
    <row r="33" spans="2:7" x14ac:dyDescent="0.25">
      <c r="B33" s="24" t="s">
        <v>99</v>
      </c>
      <c r="C33" s="13"/>
      <c r="G33" s="38"/>
    </row>
    <row r="34" spans="2:7" x14ac:dyDescent="0.25">
      <c r="B34" s="14" t="s">
        <v>68</v>
      </c>
      <c r="C34" s="15">
        <v>0.5</v>
      </c>
      <c r="G34" s="38"/>
    </row>
    <row r="35" spans="2:7" ht="15.75" thickBot="1" x14ac:dyDescent="0.3">
      <c r="B35" s="16" t="s">
        <v>67</v>
      </c>
      <c r="C35" s="17">
        <v>1</v>
      </c>
    </row>
    <row r="36" spans="2:7" x14ac:dyDescent="0.25">
      <c r="B36" s="24" t="s">
        <v>100</v>
      </c>
      <c r="C36" s="13"/>
    </row>
    <row r="37" spans="2:7" x14ac:dyDescent="0.25">
      <c r="B37" s="14" t="s">
        <v>68</v>
      </c>
      <c r="C37" s="15">
        <v>0.05</v>
      </c>
    </row>
    <row r="38" spans="2:7" ht="15.75" thickBot="1" x14ac:dyDescent="0.3">
      <c r="B38" s="16" t="s">
        <v>67</v>
      </c>
      <c r="C38" s="17">
        <v>0.25</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27</vt:i4>
      </vt:variant>
    </vt:vector>
  </HeadingPairs>
  <TitlesOfParts>
    <vt:vector size="33" baseType="lpstr">
      <vt:lpstr>INSTRUCCIONES</vt:lpstr>
      <vt:lpstr>DATOS DEL SOLICITANTE</vt:lpstr>
      <vt:lpstr>A) TRAYECTORIA ACADÉMICA</vt:lpstr>
      <vt:lpstr>B) EXPERIENCIA INVESTIGADORA</vt:lpstr>
      <vt:lpstr>C) OTROS MÉRITOS</vt:lpstr>
      <vt:lpstr>RANGOS</vt:lpstr>
      <vt:lpstr>COEFNORM</vt:lpstr>
      <vt:lpstr>COEFNORMC</vt:lpstr>
      <vt:lpstr>CONGRESO_INTERNACIONAL</vt:lpstr>
      <vt:lpstr>CONGRESO_NACIONAL</vt:lpstr>
      <vt:lpstr>CUARTILES_ARTICULOS</vt:lpstr>
      <vt:lpstr>CURSO</vt:lpstr>
      <vt:lpstr>MCONGRESO_INTERNACIONAL</vt:lpstr>
      <vt:lpstr>MCONGRESO_NACIONAL</vt:lpstr>
      <vt:lpstr>MCUARTILES_ARTICULOS</vt:lpstr>
      <vt:lpstr>MPONENTE_CONFERENCIAS</vt:lpstr>
      <vt:lpstr>MPONENTE_SEMINARIOS</vt:lpstr>
      <vt:lpstr>MSI_NO</vt:lpstr>
      <vt:lpstr>MTIPO_DE_PATENTE</vt:lpstr>
      <vt:lpstr>PONENTE_CONFERENCIAS</vt:lpstr>
      <vt:lpstr>PONENTE_SEMINARIOS</vt:lpstr>
      <vt:lpstr>POSICION_AUTOR</vt:lpstr>
      <vt:lpstr>PROGRAMA</vt:lpstr>
      <vt:lpstr>SI_NO</vt:lpstr>
      <vt:lpstr>SOL_APELLIDOS</vt:lpstr>
      <vt:lpstr>SOL_FECHA_FIN</vt:lpstr>
      <vt:lpstr>SOL_FECHA_INI</vt:lpstr>
      <vt:lpstr>SOL_NIF</vt:lpstr>
      <vt:lpstr>SOL_NOMBRE</vt:lpstr>
      <vt:lpstr>TIPO_PATENTE</vt:lpstr>
      <vt:lpstr>TOTAL_A</vt:lpstr>
      <vt:lpstr>TOTAL_B</vt:lpstr>
      <vt:lpstr>TOTAL_C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2021-01-22T09:40:58Z</dcterms:modified>
</cp:coreProperties>
</file>